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54" activeTab="0"/>
  </bookViews>
  <sheets>
    <sheet name="Wzór BMI" sheetId="1" r:id="rId1"/>
    <sheet name="Calculations" sheetId="2" state="hidden" r:id="rId2"/>
  </sheets>
  <definedNames>
    <definedName name="valuevx">42.314159</definedName>
  </definedNames>
  <calcPr fullCalcOnLoad="1"/>
</workbook>
</file>

<file path=xl/comments2.xml><?xml version="1.0" encoding="utf-8"?>
<comments xmlns="http://schemas.openxmlformats.org/spreadsheetml/2006/main">
  <authors>
    <author/>
  </authors>
  <commentList>
    <comment ref="N2" authorId="0">
      <text>
        <r>
          <rPr>
            <b/>
            <u val="single"/>
            <sz val="8"/>
            <color indexed="8"/>
            <rFont val="Tahoma"/>
            <family val="2"/>
          </rPr>
          <t xml:space="preserve">Limited Use Policy
</t>
        </r>
        <r>
          <rPr>
            <sz val="8"/>
            <color indexed="8"/>
            <rFont val="Tahoma"/>
            <family val="2"/>
          </rPr>
          <t xml:space="preserve">You may download this template free of charge, make archival copies, and customize the template </t>
        </r>
        <r>
          <rPr>
            <b/>
            <sz val="8"/>
            <color indexed="8"/>
            <rFont val="Tahoma"/>
            <family val="2"/>
          </rPr>
          <t>for personal use only</t>
        </r>
        <r>
          <rPr>
            <sz val="8"/>
            <color indexed="8"/>
            <rFont val="Tahoma"/>
            <family val="2"/>
          </rPr>
          <t xml:space="preserve">. This template or any document including or derived from this template </t>
        </r>
        <r>
          <rPr>
            <b/>
            <sz val="8"/>
            <color indexed="8"/>
            <rFont val="Tahoma"/>
            <family val="2"/>
          </rPr>
          <t>may NOT be sold, distributed, or placed on a public server such as the internet</t>
        </r>
        <r>
          <rPr>
            <sz val="8"/>
            <color indexed="8"/>
            <rFont val="Tahoma"/>
            <family val="2"/>
          </rPr>
          <t xml:space="preserve"> without the express written permission of Vertex42 LLC.
</t>
        </r>
        <r>
          <rPr>
            <b/>
            <u val="single"/>
            <sz val="8"/>
            <color indexed="8"/>
            <rFont val="Tahoma"/>
            <family val="2"/>
          </rPr>
          <t xml:space="preserve">No Warranties
</t>
        </r>
        <r>
          <rPr>
            <sz val="8"/>
            <color indexed="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color indexed="8"/>
            <rFont val="Tahoma"/>
            <family val="2"/>
          </rPr>
          <t xml:space="preserve">Limitation of Liability
</t>
        </r>
        <r>
          <rPr>
            <sz val="8"/>
            <color indexed="8"/>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<sst xmlns="http://schemas.openxmlformats.org/spreadsheetml/2006/main" count="59" uniqueCount="52">
  <si>
    <t>Wzór BMI (Body Mass Index)</t>
  </si>
  <si>
    <t>Wzór matematyczny</t>
  </si>
  <si>
    <t>BMI = Waga[kg] / ( Wzrost[m] x Wzrost[m] )</t>
  </si>
  <si>
    <t>Kalkulator</t>
  </si>
  <si>
    <t xml:space="preserve">Waga </t>
  </si>
  <si>
    <t>kg</t>
  </si>
  <si>
    <t xml:space="preserve">Wzrost </t>
  </si>
  <si>
    <t>cm</t>
  </si>
  <si>
    <t>BMI</t>
  </si>
  <si>
    <t>Interpretacja wyników BMI</t>
  </si>
  <si>
    <t>poniżej 18.5</t>
  </si>
  <si>
    <t>Niedowaga</t>
  </si>
  <si>
    <t>18.5 -24.9</t>
  </si>
  <si>
    <t>Norma</t>
  </si>
  <si>
    <t>25 - 29.9</t>
  </si>
  <si>
    <t>Nadwaga</t>
  </si>
  <si>
    <t>30 i więcej</t>
  </si>
  <si>
    <t>Otyłość</t>
  </si>
  <si>
    <t>źródło:</t>
  </si>
  <si>
    <t>https://www.bmi-kalkulator.pl/wzor-bmi.xls</t>
  </si>
  <si>
    <t>BMI Chart Calculations</t>
  </si>
  <si>
    <t>by Vertex42.com</t>
  </si>
  <si>
    <t>© 2009 Vertex42 LLC</t>
  </si>
  <si>
    <t>Weight Conversion</t>
  </si>
  <si>
    <t>lbs</t>
  </si>
  <si>
    <t>=</t>
  </si>
  <si>
    <t xml:space="preserve">= </t>
  </si>
  <si>
    <t>Height</t>
  </si>
  <si>
    <t>For area chart</t>
  </si>
  <si>
    <t>Vertical Gridlines</t>
  </si>
  <si>
    <t>Horizontal Gridlines</t>
  </si>
  <si>
    <t>Inches</t>
  </si>
  <si>
    <t>Label</t>
  </si>
  <si>
    <t>Meters</t>
  </si>
  <si>
    <t>BMI 18.5</t>
  </si>
  <si>
    <t>BMI 22</t>
  </si>
  <si>
    <t>BMI 25</t>
  </si>
  <si>
    <t>BMI 27</t>
  </si>
  <si>
    <t>BMI 30</t>
  </si>
  <si>
    <t>BMI 35</t>
  </si>
  <si>
    <t>BMI 40</t>
  </si>
  <si>
    <t>Normal</t>
  </si>
  <si>
    <t>Over</t>
  </si>
  <si>
    <t>Major</t>
  </si>
  <si>
    <t>Minor</t>
  </si>
  <si>
    <t>References</t>
  </si>
  <si>
    <t>http://www.cdc.gov/healthyweight/assessing/bmi/adult_bmi/index.html</t>
  </si>
  <si>
    <t>http://www.halls.md/body-mass-index/bmirefs.htm</t>
  </si>
  <si>
    <t>http://www.cdc.gov/nchs/about/major/nhanes/growthcharts/charts.htm</t>
  </si>
  <si>
    <t>BMI Formula</t>
  </si>
  <si>
    <t>W = (BMI*H^2)/703, W in pounds, H in inches</t>
  </si>
  <si>
    <t>BMI = 703*W/H^2</t>
  </si>
</sst>
</file>

<file path=xl/styles.xml><?xml version="1.0" encoding="utf-8"?>
<styleSheet xmlns="http://schemas.openxmlformats.org/spreadsheetml/2006/main">
  <numFmts count="5">
    <numFmt numFmtId="164" formatCode="GENERAL"/>
    <numFmt numFmtId="165" formatCode="0.00"/>
    <numFmt numFmtId="166" formatCode="0.0"/>
    <numFmt numFmtId="167" formatCode="GENERAL"/>
    <numFmt numFmtId="168" formatCode="0.000"/>
  </numFmts>
  <fonts count="20">
    <font>
      <sz val="10"/>
      <name val="Arial"/>
      <family val="2"/>
    </font>
    <font>
      <sz val="10"/>
      <name val="Tahoma"/>
      <family val="2"/>
    </font>
    <font>
      <b/>
      <sz val="15"/>
      <name val="Arial"/>
      <family val="2"/>
    </font>
    <font>
      <b/>
      <sz val="10"/>
      <name val="Arial"/>
      <family val="2"/>
    </font>
    <font>
      <u val="single"/>
      <sz val="10"/>
      <color indexed="12"/>
      <name val="Verdana"/>
      <family val="2"/>
    </font>
    <font>
      <u val="single"/>
      <sz val="10"/>
      <name val="Arial"/>
      <family val="2"/>
    </font>
    <font>
      <u val="single"/>
      <sz val="10"/>
      <color indexed="12"/>
      <name val="Arial"/>
      <family val="2"/>
    </font>
    <font>
      <b/>
      <sz val="12"/>
      <name val="Arial"/>
      <family val="2"/>
    </font>
    <font>
      <b/>
      <sz val="18"/>
      <name val="Arial"/>
      <family val="2"/>
    </font>
    <font>
      <sz val="18"/>
      <name val="Arial"/>
      <family val="2"/>
    </font>
    <font>
      <sz val="10"/>
      <color indexed="9"/>
      <name val="Arial"/>
      <family val="2"/>
    </font>
    <font>
      <sz val="8"/>
      <name val="Arial"/>
      <family val="2"/>
    </font>
    <font>
      <u val="single"/>
      <sz val="10"/>
      <color indexed="12"/>
      <name val="Tahoma"/>
      <family val="2"/>
    </font>
    <font>
      <sz val="12"/>
      <name val="Verdana"/>
      <family val="2"/>
    </font>
    <font>
      <b/>
      <u val="single"/>
      <sz val="8"/>
      <color indexed="8"/>
      <name val="Tahoma"/>
      <family val="2"/>
    </font>
    <font>
      <sz val="8"/>
      <color indexed="8"/>
      <name val="Tahoma"/>
      <family val="2"/>
    </font>
    <font>
      <b/>
      <sz val="8"/>
      <color indexed="8"/>
      <name val="Tahoma"/>
      <family val="2"/>
    </font>
    <font>
      <b/>
      <sz val="10"/>
      <name val="Verdana"/>
      <family val="2"/>
    </font>
    <font>
      <sz val="10"/>
      <name val="Verdan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xf numFmtId="164" fontId="1" fillId="0" borderId="0">
      <alignment/>
      <protection/>
    </xf>
  </cellStyleXfs>
  <cellXfs count="52">
    <xf numFmtId="164" fontId="0" fillId="0" borderId="0" xfId="0" applyAlignment="1">
      <alignment/>
    </xf>
    <xf numFmtId="164" fontId="0" fillId="0" borderId="0" xfId="21" applyFont="1">
      <alignment/>
      <protection/>
    </xf>
    <xf numFmtId="164" fontId="2" fillId="0" borderId="0" xfId="0" applyFont="1" applyFill="1" applyBorder="1" applyAlignment="1" applyProtection="1">
      <alignment horizontal="left" vertical="center"/>
      <protection/>
    </xf>
    <xf numFmtId="164" fontId="3" fillId="0" borderId="0" xfId="0" applyFont="1" applyFill="1" applyBorder="1" applyAlignment="1" applyProtection="1">
      <alignment horizontal="left" vertical="center"/>
      <protection/>
    </xf>
    <xf numFmtId="164" fontId="0" fillId="0" borderId="0" xfId="0" applyFont="1" applyFill="1" applyBorder="1" applyAlignment="1" applyProtection="1">
      <alignment/>
      <protection/>
    </xf>
    <xf numFmtId="164" fontId="0" fillId="0" borderId="0" xfId="21" applyFont="1" applyProtection="1">
      <alignment/>
      <protection/>
    </xf>
    <xf numFmtId="164" fontId="0" fillId="0" borderId="0" xfId="0" applyFont="1" applyFill="1" applyBorder="1" applyAlignment="1" applyProtection="1">
      <alignment horizontal="right"/>
      <protection/>
    </xf>
    <xf numFmtId="164" fontId="5" fillId="2" borderId="0" xfId="20" applyNumberFormat="1" applyFont="1" applyFill="1" applyBorder="1" applyAlignment="1" applyProtection="1">
      <alignment horizontal="left"/>
      <protection/>
    </xf>
    <xf numFmtId="164" fontId="6" fillId="0" borderId="0" xfId="20" applyNumberFormat="1" applyFont="1" applyFill="1" applyBorder="1" applyAlignment="1" applyProtection="1">
      <alignment horizontal="left"/>
      <protection/>
    </xf>
    <xf numFmtId="164" fontId="0" fillId="0" borderId="0" xfId="0" applyFont="1" applyAlignment="1">
      <alignment/>
    </xf>
    <xf numFmtId="164" fontId="7" fillId="2" borderId="0" xfId="20" applyNumberFormat="1" applyFont="1" applyFill="1" applyBorder="1" applyAlignment="1" applyProtection="1">
      <alignment horizontal="left"/>
      <protection/>
    </xf>
    <xf numFmtId="164" fontId="0" fillId="0" borderId="0" xfId="0" applyFont="1" applyBorder="1" applyAlignment="1">
      <alignment horizontal="left"/>
    </xf>
    <xf numFmtId="164" fontId="7" fillId="0" borderId="0" xfId="21" applyFont="1" applyBorder="1">
      <alignment/>
      <protection/>
    </xf>
    <xf numFmtId="164" fontId="0" fillId="3" borderId="0" xfId="21" applyFont="1" applyFill="1" applyBorder="1">
      <alignment/>
      <protection/>
    </xf>
    <xf numFmtId="164" fontId="0" fillId="3" borderId="0" xfId="21" applyFont="1" applyFill="1" applyBorder="1" applyAlignment="1">
      <alignment horizontal="left"/>
      <protection/>
    </xf>
    <xf numFmtId="165" fontId="0" fillId="0" borderId="1" xfId="21" applyNumberFormat="1" applyFont="1" applyFill="1" applyBorder="1" applyAlignment="1" applyProtection="1">
      <alignment horizontal="right"/>
      <protection locked="0"/>
    </xf>
    <xf numFmtId="164" fontId="0" fillId="0" borderId="1" xfId="21" applyFont="1" applyFill="1" applyBorder="1" applyAlignment="1" applyProtection="1">
      <alignment horizontal="right"/>
      <protection locked="0"/>
    </xf>
    <xf numFmtId="164" fontId="3" fillId="3" borderId="0" xfId="21" applyFont="1" applyFill="1" applyBorder="1" applyAlignment="1">
      <alignment horizontal="left"/>
      <protection/>
    </xf>
    <xf numFmtId="166" fontId="3" fillId="4" borderId="1" xfId="21" applyNumberFormat="1" applyFont="1" applyFill="1" applyBorder="1" applyAlignment="1">
      <alignment horizontal="right"/>
      <protection/>
    </xf>
    <xf numFmtId="164" fontId="7" fillId="0" borderId="0" xfId="21" applyFont="1" applyProtection="1">
      <alignment/>
      <protection/>
    </xf>
    <xf numFmtId="164" fontId="0" fillId="0" borderId="0" xfId="21" applyFont="1" applyFill="1" applyBorder="1" applyAlignment="1">
      <alignment horizontal="left"/>
      <protection/>
    </xf>
    <xf numFmtId="164" fontId="0" fillId="0" borderId="0" xfId="21" applyFont="1" applyFill="1" applyAlignment="1">
      <alignment horizontal="left"/>
      <protection/>
    </xf>
    <xf numFmtId="164" fontId="0" fillId="2" borderId="0" xfId="0" applyFont="1" applyFill="1" applyAlignment="1">
      <alignment horizontal="left"/>
    </xf>
    <xf numFmtId="164" fontId="6" fillId="2" borderId="0" xfId="20" applyNumberFormat="1" applyFont="1" applyFill="1" applyBorder="1" applyAlignment="1" applyProtection="1">
      <alignment horizontal="left"/>
      <protection/>
    </xf>
    <xf numFmtId="164" fontId="0" fillId="2" borderId="0" xfId="0" applyFont="1" applyFill="1" applyAlignment="1">
      <alignment/>
    </xf>
    <xf numFmtId="164" fontId="0" fillId="2" borderId="0" xfId="0" applyFont="1" applyFill="1" applyAlignment="1">
      <alignment/>
    </xf>
    <xf numFmtId="164" fontId="0" fillId="0" borderId="0" xfId="0" applyFill="1" applyAlignment="1">
      <alignment/>
    </xf>
    <xf numFmtId="164" fontId="8" fillId="5" borderId="2" xfId="0" applyFont="1" applyFill="1" applyBorder="1" applyAlignment="1" applyProtection="1">
      <alignment vertical="center"/>
      <protection/>
    </xf>
    <xf numFmtId="164" fontId="9" fillId="5" borderId="2" xfId="0" applyFont="1" applyFill="1" applyBorder="1" applyAlignment="1" applyProtection="1">
      <alignment/>
      <protection/>
    </xf>
    <xf numFmtId="164" fontId="10" fillId="5" borderId="2" xfId="0" applyFont="1" applyFill="1" applyBorder="1" applyAlignment="1" applyProtection="1">
      <alignment/>
      <protection/>
    </xf>
    <xf numFmtId="164" fontId="11" fillId="5" borderId="2" xfId="0" applyFont="1" applyFill="1" applyBorder="1" applyAlignment="1">
      <alignment horizontal="right" vertical="center"/>
    </xf>
    <xf numFmtId="164" fontId="12" fillId="0" borderId="0" xfId="20" applyNumberFormat="1" applyFont="1" applyFill="1" applyBorder="1" applyAlignment="1" applyProtection="1">
      <alignment horizontal="left"/>
      <protection/>
    </xf>
    <xf numFmtId="164" fontId="0" fillId="0" borderId="0" xfId="0" applyFont="1" applyAlignment="1" applyProtection="1">
      <alignment/>
      <protection/>
    </xf>
    <xf numFmtId="164" fontId="0" fillId="0" borderId="0" xfId="0" applyBorder="1" applyAlignment="1">
      <alignment/>
    </xf>
    <xf numFmtId="164" fontId="13" fillId="0" borderId="0" xfId="0" applyFont="1" applyFill="1" applyBorder="1" applyAlignment="1">
      <alignment wrapText="1"/>
    </xf>
    <xf numFmtId="164" fontId="11" fillId="0" borderId="0" xfId="0" applyFont="1" applyFill="1" applyBorder="1" applyAlignment="1">
      <alignment horizontal="right"/>
    </xf>
    <xf numFmtId="164" fontId="17" fillId="0" borderId="0" xfId="0" applyFont="1" applyAlignment="1">
      <alignment/>
    </xf>
    <xf numFmtId="164" fontId="0" fillId="0" borderId="3" xfId="0" applyBorder="1" applyAlignment="1">
      <alignment/>
    </xf>
    <xf numFmtId="164" fontId="0" fillId="0" borderId="0" xfId="0" applyAlignment="1">
      <alignment/>
    </xf>
    <xf numFmtId="164" fontId="18" fillId="0" borderId="0" xfId="0" applyFont="1" applyAlignment="1">
      <alignment/>
    </xf>
    <xf numFmtId="164" fontId="17" fillId="0" borderId="0" xfId="0" applyFont="1" applyAlignment="1">
      <alignment horizontal="left"/>
    </xf>
    <xf numFmtId="164" fontId="3" fillId="0" borderId="0" xfId="0" applyFont="1" applyAlignment="1">
      <alignment horizontal="left"/>
    </xf>
    <xf numFmtId="164" fontId="3" fillId="0" borderId="0" xfId="0" applyFont="1" applyAlignment="1">
      <alignment horizontal="right"/>
    </xf>
    <xf numFmtId="164" fontId="3" fillId="0" borderId="0" xfId="0" applyFont="1" applyAlignment="1">
      <alignment/>
    </xf>
    <xf numFmtId="164" fontId="18" fillId="0" borderId="0" xfId="0" applyFont="1" applyAlignment="1">
      <alignment horizontal="right"/>
    </xf>
    <xf numFmtId="164" fontId="17" fillId="0" borderId="0" xfId="0" applyFont="1" applyAlignment="1">
      <alignment horizontal="right"/>
    </xf>
    <xf numFmtId="164" fontId="0" fillId="0" borderId="0" xfId="0" applyAlignment="1">
      <alignment horizontal="left"/>
    </xf>
    <xf numFmtId="168" fontId="0" fillId="0" borderId="0" xfId="0" applyNumberFormat="1" applyAlignment="1">
      <alignment horizontal="left"/>
    </xf>
    <xf numFmtId="168" fontId="0" fillId="0" borderId="0" xfId="0" applyNumberFormat="1" applyAlignment="1">
      <alignment horizontal="left" wrapText="1"/>
    </xf>
    <xf numFmtId="166" fontId="0" fillId="0" borderId="0" xfId="0" applyNumberFormat="1" applyAlignment="1">
      <alignment horizontal="left"/>
    </xf>
    <xf numFmtId="165" fontId="0" fillId="0" borderId="0" xfId="0" applyNumberFormat="1" applyAlignment="1">
      <alignment horizontal="right"/>
    </xf>
    <xf numFmtId="165" fontId="0" fillId="0" borderId="0" xfId="0" applyNumberFormat="1" applyAlignment="1">
      <alignment/>
    </xf>
  </cellXfs>
  <cellStyles count="8">
    <cellStyle name="Normal" xfId="0"/>
    <cellStyle name="Comma" xfId="15"/>
    <cellStyle name="Comma [0]" xfId="16"/>
    <cellStyle name="Currency" xfId="17"/>
    <cellStyle name="Currency [0]" xfId="18"/>
    <cellStyle name="Percent" xfId="19"/>
    <cellStyle name="Hyperlink" xfId="20"/>
    <cellStyle name="Normal_BMI-Calculator"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4F4F4"/>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0</xdr:rowOff>
    </xdr:from>
    <xdr:to>
      <xdr:col>14</xdr:col>
      <xdr:colOff>0</xdr:colOff>
      <xdr:row>0</xdr:row>
      <xdr:rowOff>266700</xdr:rowOff>
    </xdr:to>
    <xdr:pic>
      <xdr:nvPicPr>
        <xdr:cNvPr id="1" name="Picture 10"/>
        <xdr:cNvPicPr preferRelativeResize="1">
          <a:picLocks noChangeAspect="1"/>
        </xdr:cNvPicPr>
      </xdr:nvPicPr>
      <xdr:blipFill>
        <a:blip r:embed="rId1"/>
        <a:stretch>
          <a:fillRect/>
        </a:stretch>
      </xdr:blipFill>
      <xdr:spPr>
        <a:xfrm>
          <a:off x="7419975" y="0"/>
          <a:ext cx="11906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mi-kalkulator.pl/wzor-bmi.xl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ideal-weight-chart.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77"/>
  <sheetViews>
    <sheetView showGridLines="0" tabSelected="1" workbookViewId="0" topLeftCell="A1">
      <selection activeCell="L17" sqref="L17"/>
    </sheetView>
  </sheetViews>
  <sheetFormatPr defaultColWidth="9.140625" defaultRowHeight="12.75"/>
  <cols>
    <col min="1" max="1" width="13.7109375" style="1" customWidth="1"/>
    <col min="2" max="2" width="12.7109375" style="1" customWidth="1"/>
    <col min="3" max="3" width="7.57421875" style="1" customWidth="1"/>
    <col min="4" max="4" width="12.57421875" style="1" customWidth="1"/>
    <col min="5" max="16384" width="9.140625" style="1" customWidth="1"/>
  </cols>
  <sheetData>
    <row r="1" spans="1:6" s="5" customFormat="1" ht="12.75">
      <c r="A1" s="2" t="s">
        <v>0</v>
      </c>
      <c r="B1" s="3"/>
      <c r="C1" s="3"/>
      <c r="D1" s="4"/>
      <c r="E1" s="4"/>
      <c r="F1" s="4"/>
    </row>
    <row r="2" spans="1:6" s="5" customFormat="1" ht="12.75">
      <c r="A2"/>
      <c r="B2"/>
      <c r="C2"/>
      <c r="D2"/>
      <c r="E2"/>
      <c r="F2" s="6"/>
    </row>
    <row r="3" spans="1:6" s="5" customFormat="1" ht="12.75">
      <c r="A3" s="7"/>
      <c r="B3" s="8"/>
      <c r="C3" s="8"/>
      <c r="D3" s="8"/>
      <c r="E3" s="9"/>
      <c r="F3" s="6"/>
    </row>
    <row r="4" spans="1:6" s="5" customFormat="1" ht="12.75">
      <c r="A4" s="10" t="s">
        <v>1</v>
      </c>
      <c r="B4" s="8"/>
      <c r="C4" s="8"/>
      <c r="D4" s="8"/>
      <c r="E4" s="9"/>
      <c r="F4" s="6"/>
    </row>
    <row r="5" spans="1:6" s="5" customFormat="1" ht="12.75">
      <c r="A5" s="11" t="s">
        <v>2</v>
      </c>
      <c r="B5" s="1"/>
      <c r="C5" s="1"/>
      <c r="D5" s="1"/>
      <c r="E5" s="1"/>
      <c r="F5" s="6"/>
    </row>
    <row r="6" spans="1:6" s="5" customFormat="1" ht="12.75">
      <c r="A6" s="11"/>
      <c r="B6" s="1"/>
      <c r="C6" s="1"/>
      <c r="D6" s="1"/>
      <c r="E6" s="1"/>
      <c r="F6" s="6"/>
    </row>
    <row r="7" spans="1:6" s="5" customFormat="1" ht="12.75">
      <c r="A7" s="11"/>
      <c r="B7" s="1"/>
      <c r="C7" s="1"/>
      <c r="D7" s="1"/>
      <c r="E7" s="1"/>
      <c r="F7" s="6"/>
    </row>
    <row r="8" spans="1:3" ht="12.75">
      <c r="A8" s="12" t="s">
        <v>3</v>
      </c>
      <c r="B8" s="12"/>
      <c r="C8" s="12"/>
    </row>
    <row r="9" spans="1:5" ht="12.75">
      <c r="A9" s="13"/>
      <c r="B9" s="13"/>
      <c r="C9" s="13"/>
      <c r="D9" s="9"/>
      <c r="E9" s="9"/>
    </row>
    <row r="10" spans="1:5" ht="12.75">
      <c r="A10" s="14" t="s">
        <v>4</v>
      </c>
      <c r="B10" s="15"/>
      <c r="C10" s="13" t="s">
        <v>5</v>
      </c>
      <c r="D10" s="9"/>
      <c r="E10" s="9"/>
    </row>
    <row r="11" spans="1:5" ht="12.75">
      <c r="A11" s="14"/>
      <c r="B11" s="13"/>
      <c r="C11" s="13"/>
      <c r="D11" s="9"/>
      <c r="E11" s="9"/>
    </row>
    <row r="12" spans="1:5" ht="12.75">
      <c r="A12" s="14" t="s">
        <v>6</v>
      </c>
      <c r="B12" s="16"/>
      <c r="C12" s="13" t="s">
        <v>7</v>
      </c>
      <c r="D12" s="9"/>
      <c r="E12" s="9"/>
    </row>
    <row r="13" spans="1:5" ht="12.75">
      <c r="A13" s="14"/>
      <c r="B13" s="13"/>
      <c r="C13" s="13"/>
      <c r="D13" s="9"/>
      <c r="E13" s="9"/>
    </row>
    <row r="14" spans="1:5" ht="12.75">
      <c r="A14" s="17" t="s">
        <v>8</v>
      </c>
      <c r="B14" s="18">
        <f>IF(ISERROR(B10/(B12/100)^2),"",B10/(B12/100)^2)</f>
      </c>
      <c r="C14" s="13"/>
      <c r="D14" s="9"/>
      <c r="E14" s="9"/>
    </row>
    <row r="15" spans="1:5" ht="12.75">
      <c r="A15" s="13"/>
      <c r="B15" s="13"/>
      <c r="C15" s="13"/>
      <c r="D15" s="9"/>
      <c r="E15" s="9"/>
    </row>
    <row r="18" s="5" customFormat="1" ht="12.75">
      <c r="A18" s="19" t="s">
        <v>9</v>
      </c>
    </row>
    <row r="19" spans="1:4" ht="12.75">
      <c r="A19" s="20" t="s">
        <v>10</v>
      </c>
      <c r="B19" s="20" t="s">
        <v>11</v>
      </c>
      <c r="C19" s="20"/>
      <c r="D19"/>
    </row>
    <row r="20" spans="1:4" ht="12.75">
      <c r="A20" s="14" t="s">
        <v>12</v>
      </c>
      <c r="B20" s="14" t="s">
        <v>13</v>
      </c>
      <c r="C20" s="21"/>
      <c r="D20"/>
    </row>
    <row r="21" spans="1:4" ht="12.75">
      <c r="A21" s="20" t="s">
        <v>14</v>
      </c>
      <c r="B21" s="20" t="s">
        <v>15</v>
      </c>
      <c r="C21" s="21"/>
      <c r="D21"/>
    </row>
    <row r="22" spans="1:4" ht="12.75">
      <c r="A22" s="20" t="s">
        <v>16</v>
      </c>
      <c r="B22" s="20" t="s">
        <v>17</v>
      </c>
      <c r="C22" s="20"/>
      <c r="D22"/>
    </row>
    <row r="23" spans="1:4" ht="12.75">
      <c r="A23" s="20"/>
      <c r="B23" s="20"/>
      <c r="C23" s="20"/>
      <c r="D23"/>
    </row>
    <row r="24" spans="1:4" ht="12.75">
      <c r="A24" s="20"/>
      <c r="B24" s="20"/>
      <c r="C24" s="20"/>
      <c r="D24"/>
    </row>
    <row r="25" spans="1:4" ht="12.75">
      <c r="A25" s="20"/>
      <c r="B25" s="20"/>
      <c r="C25" s="20"/>
      <c r="D25"/>
    </row>
    <row r="26" spans="1:4" ht="12.75">
      <c r="A26" s="20"/>
      <c r="B26" s="20"/>
      <c r="C26" s="20"/>
      <c r="D26"/>
    </row>
    <row r="27" spans="1:4" ht="12.75">
      <c r="A27" s="20"/>
      <c r="B27" s="20"/>
      <c r="C27" s="20"/>
      <c r="D27"/>
    </row>
    <row r="28" spans="1:4" ht="12.75">
      <c r="A28" s="20"/>
      <c r="B28" s="20"/>
      <c r="C28" s="20"/>
      <c r="D28"/>
    </row>
    <row r="29" spans="1:25" ht="12.75">
      <c r="A29"/>
      <c r="B29"/>
      <c r="C29"/>
      <c r="D29"/>
      <c r="E29"/>
      <c r="F29"/>
      <c r="G29"/>
      <c r="H29"/>
      <c r="I29"/>
      <c r="J29"/>
      <c r="K29"/>
      <c r="L29"/>
      <c r="M29"/>
      <c r="N29"/>
      <c r="O29"/>
      <c r="P29"/>
      <c r="Q29"/>
      <c r="R29"/>
      <c r="S29"/>
      <c r="T29"/>
      <c r="U29"/>
      <c r="V29"/>
      <c r="W29"/>
      <c r="X29"/>
      <c r="Y29"/>
    </row>
    <row r="30" spans="1:25" ht="12.75">
      <c r="A30" s="22" t="s">
        <v>18</v>
      </c>
      <c r="B30" s="23" t="s">
        <v>19</v>
      </c>
      <c r="C30" s="7"/>
      <c r="D30" s="7"/>
      <c r="E30" s="24"/>
      <c r="F30" s="25"/>
      <c r="G30" s="26"/>
      <c r="H30" s="26"/>
      <c r="I30"/>
      <c r="J30"/>
      <c r="K30"/>
      <c r="L30"/>
      <c r="M30"/>
      <c r="N30"/>
      <c r="O30"/>
      <c r="P30"/>
      <c r="Q30"/>
      <c r="R30"/>
      <c r="S30"/>
      <c r="T30"/>
      <c r="U30"/>
      <c r="V30"/>
      <c r="W30"/>
      <c r="X30"/>
      <c r="Y30"/>
    </row>
    <row r="31" spans="1:25" ht="12.75">
      <c r="A31"/>
      <c r="B31"/>
      <c r="C31"/>
      <c r="D31"/>
      <c r="E31"/>
      <c r="F31"/>
      <c r="G31"/>
      <c r="H31"/>
      <c r="I31"/>
      <c r="J31"/>
      <c r="K31"/>
      <c r="L31"/>
      <c r="M31"/>
      <c r="N31"/>
      <c r="O31"/>
      <c r="P31"/>
      <c r="Q31"/>
      <c r="R31"/>
      <c r="S31"/>
      <c r="T31"/>
      <c r="U31"/>
      <c r="V31"/>
      <c r="W31"/>
      <c r="X31"/>
      <c r="Y31"/>
    </row>
    <row r="32" spans="1:25" ht="12.75">
      <c r="A32"/>
      <c r="B32"/>
      <c r="C32"/>
      <c r="D32"/>
      <c r="E32"/>
      <c r="F32"/>
      <c r="G32"/>
      <c r="H32"/>
      <c r="I32"/>
      <c r="J32"/>
      <c r="K32"/>
      <c r="L32"/>
      <c r="M32"/>
      <c r="N32"/>
      <c r="O32"/>
      <c r="P32"/>
      <c r="Q32"/>
      <c r="R32"/>
      <c r="S32"/>
      <c r="T32"/>
      <c r="U32"/>
      <c r="V32"/>
      <c r="W32"/>
      <c r="X32"/>
      <c r="Y32"/>
    </row>
    <row r="33" spans="1:25" ht="12.75">
      <c r="A33"/>
      <c r="B33"/>
      <c r="C33"/>
      <c r="D33"/>
      <c r="E33"/>
      <c r="F33"/>
      <c r="G33"/>
      <c r="H33"/>
      <c r="I33"/>
      <c r="J33"/>
      <c r="K33"/>
      <c r="L33"/>
      <c r="M33"/>
      <c r="N33"/>
      <c r="O33"/>
      <c r="P33"/>
      <c r="Q33"/>
      <c r="R33"/>
      <c r="S33"/>
      <c r="T33"/>
      <c r="U33"/>
      <c r="V33"/>
      <c r="W33"/>
      <c r="X33"/>
      <c r="Y33"/>
    </row>
    <row r="34" spans="1:25" ht="12.75">
      <c r="A34"/>
      <c r="B34"/>
      <c r="C34"/>
      <c r="D34"/>
      <c r="E34"/>
      <c r="F34"/>
      <c r="G34"/>
      <c r="H34"/>
      <c r="I34"/>
      <c r="J34"/>
      <c r="K34"/>
      <c r="L34"/>
      <c r="M34"/>
      <c r="N34"/>
      <c r="O34"/>
      <c r="P34"/>
      <c r="Q34"/>
      <c r="R34"/>
      <c r="S34"/>
      <c r="T34"/>
      <c r="U34"/>
      <c r="V34"/>
      <c r="W34"/>
      <c r="X34"/>
      <c r="Y34"/>
    </row>
    <row r="35" spans="1:25" ht="12.75">
      <c r="A35"/>
      <c r="B35"/>
      <c r="C35"/>
      <c r="D35"/>
      <c r="E35"/>
      <c r="F35"/>
      <c r="G35"/>
      <c r="H35"/>
      <c r="I35"/>
      <c r="J35"/>
      <c r="K35"/>
      <c r="L35"/>
      <c r="M35"/>
      <c r="N35"/>
      <c r="O35"/>
      <c r="P35"/>
      <c r="Q35"/>
      <c r="R35"/>
      <c r="S35"/>
      <c r="T35"/>
      <c r="U35"/>
      <c r="V35"/>
      <c r="W35"/>
      <c r="X35"/>
      <c r="Y35"/>
    </row>
    <row r="36" spans="1:25" ht="12.75">
      <c r="A36"/>
      <c r="B36"/>
      <c r="C36"/>
      <c r="D36"/>
      <c r="E36"/>
      <c r="F36"/>
      <c r="G36"/>
      <c r="H36"/>
      <c r="I36"/>
      <c r="J36"/>
      <c r="K36"/>
      <c r="L36"/>
      <c r="M36"/>
      <c r="N36"/>
      <c r="O36"/>
      <c r="P36"/>
      <c r="Q36"/>
      <c r="R36"/>
      <c r="S36"/>
      <c r="T36"/>
      <c r="U36"/>
      <c r="V36"/>
      <c r="W36"/>
      <c r="X36"/>
      <c r="Y36"/>
    </row>
    <row r="37" spans="1:25" ht="12.75">
      <c r="A37"/>
      <c r="B37"/>
      <c r="C37"/>
      <c r="D37"/>
      <c r="E37"/>
      <c r="F37"/>
      <c r="G37"/>
      <c r="H37"/>
      <c r="I37"/>
      <c r="J37"/>
      <c r="K37"/>
      <c r="L37"/>
      <c r="M37"/>
      <c r="N37"/>
      <c r="O37"/>
      <c r="P37"/>
      <c r="Q37"/>
      <c r="R37"/>
      <c r="S37"/>
      <c r="T37"/>
      <c r="U37"/>
      <c r="V37"/>
      <c r="W37"/>
      <c r="X37"/>
      <c r="Y37"/>
    </row>
    <row r="38" spans="1:25" ht="12.75">
      <c r="A38"/>
      <c r="B38"/>
      <c r="C38"/>
      <c r="D38"/>
      <c r="E38"/>
      <c r="F38"/>
      <c r="G38"/>
      <c r="H38"/>
      <c r="I38"/>
      <c r="J38"/>
      <c r="K38"/>
      <c r="L38"/>
      <c r="M38"/>
      <c r="N38"/>
      <c r="O38"/>
      <c r="P38"/>
      <c r="Q38"/>
      <c r="R38"/>
      <c r="S38"/>
      <c r="T38"/>
      <c r="U38"/>
      <c r="V38"/>
      <c r="W38"/>
      <c r="X38"/>
      <c r="Y38"/>
    </row>
    <row r="39" spans="1:25" ht="12.75">
      <c r="A39"/>
      <c r="B39"/>
      <c r="C39"/>
      <c r="D39"/>
      <c r="E39"/>
      <c r="F39"/>
      <c r="G39"/>
      <c r="H39"/>
      <c r="I39"/>
      <c r="J39"/>
      <c r="K39"/>
      <c r="L39"/>
      <c r="M39"/>
      <c r="N39"/>
      <c r="O39"/>
      <c r="P39"/>
      <c r="Q39"/>
      <c r="R39"/>
      <c r="S39"/>
      <c r="T39"/>
      <c r="U39"/>
      <c r="V39"/>
      <c r="W39"/>
      <c r="X39"/>
      <c r="Y39"/>
    </row>
    <row r="40" spans="1:25" ht="12.75">
      <c r="A40"/>
      <c r="B40"/>
      <c r="C40"/>
      <c r="D40"/>
      <c r="E40"/>
      <c r="F40"/>
      <c r="G40"/>
      <c r="H40"/>
      <c r="I40"/>
      <c r="J40"/>
      <c r="K40"/>
      <c r="L40"/>
      <c r="M40"/>
      <c r="N40"/>
      <c r="O40"/>
      <c r="P40"/>
      <c r="Q40"/>
      <c r="R40"/>
      <c r="S40"/>
      <c r="T40"/>
      <c r="U40"/>
      <c r="V40"/>
      <c r="W40"/>
      <c r="X40"/>
      <c r="Y40"/>
    </row>
    <row r="41" spans="1:25" ht="12.75">
      <c r="A41"/>
      <c r="B41"/>
      <c r="C41"/>
      <c r="D41"/>
      <c r="E41"/>
      <c r="F41"/>
      <c r="G41"/>
      <c r="H41"/>
      <c r="I41"/>
      <c r="J41"/>
      <c r="K41"/>
      <c r="L41"/>
      <c r="M41"/>
      <c r="N41"/>
      <c r="O41"/>
      <c r="P41"/>
      <c r="Q41"/>
      <c r="R41"/>
      <c r="S41"/>
      <c r="T41"/>
      <c r="U41"/>
      <c r="V41"/>
      <c r="W41"/>
      <c r="X41"/>
      <c r="Y41"/>
    </row>
    <row r="42" spans="1:25" ht="12.75">
      <c r="A42"/>
      <c r="B42"/>
      <c r="C42"/>
      <c r="D42"/>
      <c r="E42"/>
      <c r="F42"/>
      <c r="G42"/>
      <c r="H42"/>
      <c r="I42"/>
      <c r="J42"/>
      <c r="K42"/>
      <c r="L42"/>
      <c r="M42"/>
      <c r="N42"/>
      <c r="O42"/>
      <c r="P42"/>
      <c r="Q42"/>
      <c r="R42"/>
      <c r="S42"/>
      <c r="T42"/>
      <c r="U42"/>
      <c r="V42"/>
      <c r="W42"/>
      <c r="X42"/>
      <c r="Y42"/>
    </row>
    <row r="43" spans="1:25" ht="12.75">
      <c r="A43"/>
      <c r="B43"/>
      <c r="C43"/>
      <c r="D43"/>
      <c r="E43"/>
      <c r="F43"/>
      <c r="G43"/>
      <c r="H43"/>
      <c r="I43"/>
      <c r="J43"/>
      <c r="K43"/>
      <c r="L43"/>
      <c r="M43"/>
      <c r="N43"/>
      <c r="O43"/>
      <c r="P43"/>
      <c r="Q43"/>
      <c r="R43"/>
      <c r="S43"/>
      <c r="T43"/>
      <c r="U43"/>
      <c r="V43"/>
      <c r="W43"/>
      <c r="X43"/>
      <c r="Y43"/>
    </row>
    <row r="44" spans="1:25" ht="12.75">
      <c r="A44"/>
      <c r="B44"/>
      <c r="C44"/>
      <c r="D44"/>
      <c r="E44"/>
      <c r="F44"/>
      <c r="G44"/>
      <c r="H44"/>
      <c r="I44"/>
      <c r="J44"/>
      <c r="K44"/>
      <c r="L44"/>
      <c r="M44"/>
      <c r="N44"/>
      <c r="O44"/>
      <c r="P44"/>
      <c r="Q44"/>
      <c r="R44"/>
      <c r="S44"/>
      <c r="T44"/>
      <c r="U44"/>
      <c r="V44"/>
      <c r="W44"/>
      <c r="X44"/>
      <c r="Y44"/>
    </row>
    <row r="45" spans="1:25" ht="12.75">
      <c r="A45"/>
      <c r="B45"/>
      <c r="C45"/>
      <c r="D45"/>
      <c r="E45"/>
      <c r="F45"/>
      <c r="G45"/>
      <c r="H45"/>
      <c r="I45"/>
      <c r="J45"/>
      <c r="K45"/>
      <c r="L45"/>
      <c r="M45"/>
      <c r="N45"/>
      <c r="O45"/>
      <c r="P45"/>
      <c r="Q45"/>
      <c r="R45"/>
      <c r="S45"/>
      <c r="T45"/>
      <c r="U45"/>
      <c r="V45"/>
      <c r="W45"/>
      <c r="X45"/>
      <c r="Y45"/>
    </row>
    <row r="46" spans="1:25" ht="12.75">
      <c r="A46"/>
      <c r="B46"/>
      <c r="C46"/>
      <c r="D46"/>
      <c r="E46"/>
      <c r="F46"/>
      <c r="G46"/>
      <c r="H46"/>
      <c r="I46"/>
      <c r="J46"/>
      <c r="K46"/>
      <c r="L46"/>
      <c r="M46"/>
      <c r="N46"/>
      <c r="O46"/>
      <c r="P46"/>
      <c r="Q46"/>
      <c r="R46"/>
      <c r="S46"/>
      <c r="T46"/>
      <c r="U46"/>
      <c r="V46"/>
      <c r="W46"/>
      <c r="X46"/>
      <c r="Y46"/>
    </row>
    <row r="47" spans="1:25" ht="12.75">
      <c r="A47"/>
      <c r="B47"/>
      <c r="C47"/>
      <c r="D47"/>
      <c r="E47"/>
      <c r="F47"/>
      <c r="G47"/>
      <c r="H47"/>
      <c r="I47"/>
      <c r="J47"/>
      <c r="K47"/>
      <c r="L47"/>
      <c r="M47"/>
      <c r="N47"/>
      <c r="O47"/>
      <c r="P47"/>
      <c r="Q47"/>
      <c r="R47"/>
      <c r="S47"/>
      <c r="T47"/>
      <c r="U47"/>
      <c r="V47"/>
      <c r="W47"/>
      <c r="X47"/>
      <c r="Y47"/>
    </row>
    <row r="48" spans="1:25" ht="12.75">
      <c r="A48"/>
      <c r="B48"/>
      <c r="C48"/>
      <c r="D48"/>
      <c r="E48"/>
      <c r="F48"/>
      <c r="G48"/>
      <c r="H48"/>
      <c r="I48"/>
      <c r="J48"/>
      <c r="K48"/>
      <c r="L48"/>
      <c r="M48"/>
      <c r="N48"/>
      <c r="O48"/>
      <c r="P48"/>
      <c r="Q48"/>
      <c r="R48"/>
      <c r="S48"/>
      <c r="T48"/>
      <c r="U48"/>
      <c r="V48"/>
      <c r="W48"/>
      <c r="X48"/>
      <c r="Y48"/>
    </row>
    <row r="49" spans="1:25" ht="12.75">
      <c r="A49"/>
      <c r="B49"/>
      <c r="C49"/>
      <c r="D49"/>
      <c r="E49"/>
      <c r="F49"/>
      <c r="G49"/>
      <c r="H49"/>
      <c r="I49"/>
      <c r="J49"/>
      <c r="K49"/>
      <c r="L49"/>
      <c r="M49"/>
      <c r="N49"/>
      <c r="O49"/>
      <c r="P49"/>
      <c r="Q49"/>
      <c r="R49"/>
      <c r="S49"/>
      <c r="T49"/>
      <c r="U49"/>
      <c r="V49"/>
      <c r="W49"/>
      <c r="X49"/>
      <c r="Y49"/>
    </row>
    <row r="50" spans="1:25" ht="12.75">
      <c r="A50"/>
      <c r="B50"/>
      <c r="C50"/>
      <c r="D50"/>
      <c r="E50"/>
      <c r="F50"/>
      <c r="G50"/>
      <c r="H50"/>
      <c r="I50"/>
      <c r="J50"/>
      <c r="K50"/>
      <c r="L50"/>
      <c r="M50"/>
      <c r="N50"/>
      <c r="O50"/>
      <c r="P50"/>
      <c r="Q50"/>
      <c r="R50"/>
      <c r="S50"/>
      <c r="T50"/>
      <c r="U50"/>
      <c r="V50"/>
      <c r="W50"/>
      <c r="X50"/>
      <c r="Y50"/>
    </row>
    <row r="51" spans="1:25" ht="12.75">
      <c r="A51"/>
      <c r="B51"/>
      <c r="C51"/>
      <c r="D51"/>
      <c r="E51"/>
      <c r="F51"/>
      <c r="G51"/>
      <c r="H51"/>
      <c r="I51"/>
      <c r="J51"/>
      <c r="K51"/>
      <c r="L51"/>
      <c r="M51"/>
      <c r="N51"/>
      <c r="O51"/>
      <c r="P51"/>
      <c r="Q51"/>
      <c r="R51"/>
      <c r="S51"/>
      <c r="T51"/>
      <c r="U51"/>
      <c r="V51"/>
      <c r="W51"/>
      <c r="X51"/>
      <c r="Y51"/>
    </row>
    <row r="52" spans="1:25" ht="12.75">
      <c r="A52"/>
      <c r="B52"/>
      <c r="C52"/>
      <c r="D52"/>
      <c r="E52"/>
      <c r="F52"/>
      <c r="G52"/>
      <c r="H52"/>
      <c r="I52"/>
      <c r="J52"/>
      <c r="K52"/>
      <c r="L52"/>
      <c r="M52"/>
      <c r="N52"/>
      <c r="O52"/>
      <c r="P52"/>
      <c r="Q52"/>
      <c r="R52"/>
      <c r="S52"/>
      <c r="T52"/>
      <c r="U52"/>
      <c r="V52"/>
      <c r="W52"/>
      <c r="X52"/>
      <c r="Y52"/>
    </row>
    <row r="53" spans="1:25" ht="12.75">
      <c r="A53"/>
      <c r="B53"/>
      <c r="C53"/>
      <c r="D53"/>
      <c r="E53"/>
      <c r="F53"/>
      <c r="G53"/>
      <c r="H53"/>
      <c r="I53"/>
      <c r="J53"/>
      <c r="K53"/>
      <c r="L53"/>
      <c r="M53"/>
      <c r="N53"/>
      <c r="O53"/>
      <c r="P53"/>
      <c r="Q53"/>
      <c r="R53"/>
      <c r="S53"/>
      <c r="T53"/>
      <c r="U53"/>
      <c r="V53"/>
      <c r="W53"/>
      <c r="X53"/>
      <c r="Y53"/>
    </row>
    <row r="54" spans="1:25" ht="12.75">
      <c r="A54"/>
      <c r="B54"/>
      <c r="C54"/>
      <c r="D54"/>
      <c r="E54"/>
      <c r="F54"/>
      <c r="G54"/>
      <c r="H54"/>
      <c r="I54"/>
      <c r="J54"/>
      <c r="K54"/>
      <c r="L54"/>
      <c r="M54"/>
      <c r="N54"/>
      <c r="O54"/>
      <c r="P54"/>
      <c r="Q54"/>
      <c r="R54"/>
      <c r="S54"/>
      <c r="T54"/>
      <c r="U54"/>
      <c r="V54"/>
      <c r="W54"/>
      <c r="X54"/>
      <c r="Y54"/>
    </row>
    <row r="55" spans="1:25" ht="12.75">
      <c r="A55"/>
      <c r="B55"/>
      <c r="C55"/>
      <c r="D55"/>
      <c r="E55"/>
      <c r="F55"/>
      <c r="G55"/>
      <c r="H55"/>
      <c r="I55"/>
      <c r="J55"/>
      <c r="K55"/>
      <c r="L55"/>
      <c r="M55"/>
      <c r="N55"/>
      <c r="O55"/>
      <c r="P55"/>
      <c r="Q55"/>
      <c r="R55"/>
      <c r="S55"/>
      <c r="T55"/>
      <c r="U55"/>
      <c r="V55"/>
      <c r="W55"/>
      <c r="X55"/>
      <c r="Y55"/>
    </row>
    <row r="56" spans="1:25" ht="12.75">
      <c r="A56"/>
      <c r="B56"/>
      <c r="C56"/>
      <c r="D56"/>
      <c r="E56"/>
      <c r="F56"/>
      <c r="G56"/>
      <c r="H56"/>
      <c r="I56"/>
      <c r="J56"/>
      <c r="K56"/>
      <c r="L56"/>
      <c r="M56"/>
      <c r="N56"/>
      <c r="O56"/>
      <c r="P56"/>
      <c r="Q56"/>
      <c r="R56"/>
      <c r="S56"/>
      <c r="T56"/>
      <c r="U56"/>
      <c r="V56"/>
      <c r="W56"/>
      <c r="X56"/>
      <c r="Y56"/>
    </row>
    <row r="57" spans="1:25" ht="12.75">
      <c r="A57"/>
      <c r="B57"/>
      <c r="C57"/>
      <c r="D57"/>
      <c r="E57"/>
      <c r="F57"/>
      <c r="G57"/>
      <c r="H57"/>
      <c r="I57"/>
      <c r="J57"/>
      <c r="K57"/>
      <c r="L57"/>
      <c r="M57"/>
      <c r="N57"/>
      <c r="O57"/>
      <c r="P57"/>
      <c r="Q57"/>
      <c r="R57"/>
      <c r="S57"/>
      <c r="T57"/>
      <c r="U57"/>
      <c r="V57"/>
      <c r="W57"/>
      <c r="X57"/>
      <c r="Y57"/>
    </row>
    <row r="58" spans="1:25" ht="12.75">
      <c r="A58"/>
      <c r="B58"/>
      <c r="C58"/>
      <c r="D58"/>
      <c r="E58"/>
      <c r="F58"/>
      <c r="G58"/>
      <c r="H58"/>
      <c r="I58"/>
      <c r="J58"/>
      <c r="K58"/>
      <c r="L58"/>
      <c r="M58"/>
      <c r="N58"/>
      <c r="O58"/>
      <c r="P58"/>
      <c r="Q58"/>
      <c r="R58"/>
      <c r="S58"/>
      <c r="T58"/>
      <c r="U58"/>
      <c r="V58"/>
      <c r="W58"/>
      <c r="X58"/>
      <c r="Y58"/>
    </row>
    <row r="59" spans="1:25" ht="12.75">
      <c r="A59"/>
      <c r="B59"/>
      <c r="C59"/>
      <c r="D59"/>
      <c r="E59"/>
      <c r="F59"/>
      <c r="G59"/>
      <c r="H59"/>
      <c r="I59"/>
      <c r="J59"/>
      <c r="K59"/>
      <c r="L59"/>
      <c r="M59"/>
      <c r="N59"/>
      <c r="O59"/>
      <c r="P59"/>
      <c r="Q59"/>
      <c r="R59"/>
      <c r="S59"/>
      <c r="T59"/>
      <c r="U59"/>
      <c r="V59"/>
      <c r="W59"/>
      <c r="X59"/>
      <c r="Y59"/>
    </row>
    <row r="60" spans="1:25" ht="12.75">
      <c r="A60"/>
      <c r="B60"/>
      <c r="C60"/>
      <c r="D60"/>
      <c r="E60"/>
      <c r="F60"/>
      <c r="G60"/>
      <c r="H60"/>
      <c r="I60"/>
      <c r="J60"/>
      <c r="K60"/>
      <c r="L60"/>
      <c r="M60"/>
      <c r="N60"/>
      <c r="O60"/>
      <c r="P60"/>
      <c r="Q60"/>
      <c r="R60"/>
      <c r="S60"/>
      <c r="T60"/>
      <c r="U60"/>
      <c r="V60"/>
      <c r="W60"/>
      <c r="X60"/>
      <c r="Y60"/>
    </row>
    <row r="61" spans="1:25" ht="12.75">
      <c r="A61"/>
      <c r="B61"/>
      <c r="C61"/>
      <c r="D61"/>
      <c r="E61"/>
      <c r="F61"/>
      <c r="G61"/>
      <c r="H61"/>
      <c r="I61"/>
      <c r="J61"/>
      <c r="K61"/>
      <c r="L61"/>
      <c r="M61"/>
      <c r="N61"/>
      <c r="O61"/>
      <c r="P61"/>
      <c r="Q61"/>
      <c r="R61"/>
      <c r="S61"/>
      <c r="T61"/>
      <c r="U61"/>
      <c r="V61"/>
      <c r="W61"/>
      <c r="X61"/>
      <c r="Y61"/>
    </row>
    <row r="62" spans="1:25" ht="12.75">
      <c r="A62"/>
      <c r="B62"/>
      <c r="C62"/>
      <c r="D62"/>
      <c r="E62"/>
      <c r="F62"/>
      <c r="G62"/>
      <c r="H62"/>
      <c r="I62"/>
      <c r="J62"/>
      <c r="K62"/>
      <c r="L62"/>
      <c r="M62"/>
      <c r="N62"/>
      <c r="O62"/>
      <c r="P62"/>
      <c r="Q62"/>
      <c r="R62"/>
      <c r="S62"/>
      <c r="T62"/>
      <c r="U62"/>
      <c r="V62"/>
      <c r="W62"/>
      <c r="X62"/>
      <c r="Y62"/>
    </row>
    <row r="63" spans="1:25" ht="12.75">
      <c r="A63"/>
      <c r="B63"/>
      <c r="C63"/>
      <c r="D63"/>
      <c r="E63"/>
      <c r="F63"/>
      <c r="G63"/>
      <c r="H63"/>
      <c r="I63"/>
      <c r="J63"/>
      <c r="K63"/>
      <c r="L63"/>
      <c r="M63"/>
      <c r="N63"/>
      <c r="O63"/>
      <c r="P63"/>
      <c r="Q63"/>
      <c r="R63"/>
      <c r="S63"/>
      <c r="T63"/>
      <c r="U63"/>
      <c r="V63"/>
      <c r="W63"/>
      <c r="X63"/>
      <c r="Y63"/>
    </row>
    <row r="64" spans="1:25" ht="12.75">
      <c r="A64"/>
      <c r="B64"/>
      <c r="C64"/>
      <c r="D64"/>
      <c r="E64"/>
      <c r="F64"/>
      <c r="G64"/>
      <c r="H64"/>
      <c r="I64"/>
      <c r="J64"/>
      <c r="K64"/>
      <c r="L64"/>
      <c r="M64"/>
      <c r="N64"/>
      <c r="O64"/>
      <c r="P64"/>
      <c r="Q64"/>
      <c r="R64"/>
      <c r="S64"/>
      <c r="T64"/>
      <c r="U64"/>
      <c r="V64"/>
      <c r="W64"/>
      <c r="X64"/>
      <c r="Y64"/>
    </row>
    <row r="65" spans="1:25" ht="12.75">
      <c r="A65"/>
      <c r="B65"/>
      <c r="C65"/>
      <c r="D65"/>
      <c r="E65"/>
      <c r="F65"/>
      <c r="G65"/>
      <c r="H65"/>
      <c r="I65"/>
      <c r="J65"/>
      <c r="K65"/>
      <c r="L65"/>
      <c r="M65"/>
      <c r="N65"/>
      <c r="O65"/>
      <c r="P65"/>
      <c r="Q65"/>
      <c r="R65"/>
      <c r="S65"/>
      <c r="T65"/>
      <c r="U65"/>
      <c r="V65"/>
      <c r="W65"/>
      <c r="X65"/>
      <c r="Y65"/>
    </row>
    <row r="66" spans="1:25" ht="12.75">
      <c r="A66"/>
      <c r="B66"/>
      <c r="C66"/>
      <c r="D66"/>
      <c r="E66"/>
      <c r="F66"/>
      <c r="G66"/>
      <c r="H66"/>
      <c r="I66"/>
      <c r="J66"/>
      <c r="K66"/>
      <c r="L66"/>
      <c r="M66"/>
      <c r="N66"/>
      <c r="O66"/>
      <c r="P66"/>
      <c r="Q66"/>
      <c r="R66"/>
      <c r="S66"/>
      <c r="T66"/>
      <c r="U66"/>
      <c r="V66"/>
      <c r="W66"/>
      <c r="X66"/>
      <c r="Y66"/>
    </row>
    <row r="67" spans="1:25" ht="12.75">
      <c r="A67"/>
      <c r="B67"/>
      <c r="C67"/>
      <c r="D67"/>
      <c r="E67"/>
      <c r="F67"/>
      <c r="G67"/>
      <c r="H67"/>
      <c r="I67"/>
      <c r="J67"/>
      <c r="K67"/>
      <c r="L67"/>
      <c r="M67"/>
      <c r="N67"/>
      <c r="O67"/>
      <c r="P67"/>
      <c r="Q67"/>
      <c r="R67"/>
      <c r="S67"/>
      <c r="T67"/>
      <c r="U67"/>
      <c r="V67"/>
      <c r="W67"/>
      <c r="X67"/>
      <c r="Y67"/>
    </row>
    <row r="68" spans="1:25" ht="12.75">
      <c r="A68"/>
      <c r="B68"/>
      <c r="C68"/>
      <c r="D68"/>
      <c r="E68"/>
      <c r="F68"/>
      <c r="G68"/>
      <c r="H68"/>
      <c r="I68"/>
      <c r="J68"/>
      <c r="K68"/>
      <c r="L68"/>
      <c r="M68"/>
      <c r="N68"/>
      <c r="O68"/>
      <c r="P68"/>
      <c r="Q68"/>
      <c r="R68"/>
      <c r="S68"/>
      <c r="T68"/>
      <c r="U68"/>
      <c r="V68"/>
      <c r="W68"/>
      <c r="X68"/>
      <c r="Y68"/>
    </row>
    <row r="69" spans="1:25" ht="12.75">
      <c r="A69"/>
      <c r="B69"/>
      <c r="C69"/>
      <c r="D69"/>
      <c r="E69"/>
      <c r="F69"/>
      <c r="G69"/>
      <c r="H69"/>
      <c r="I69"/>
      <c r="J69"/>
      <c r="K69"/>
      <c r="L69"/>
      <c r="M69"/>
      <c r="N69"/>
      <c r="O69"/>
      <c r="P69"/>
      <c r="Q69"/>
      <c r="R69"/>
      <c r="S69"/>
      <c r="T69"/>
      <c r="U69"/>
      <c r="V69"/>
      <c r="W69"/>
      <c r="X69"/>
      <c r="Y69"/>
    </row>
    <row r="70" spans="1:25" ht="12.75">
      <c r="A70"/>
      <c r="B70"/>
      <c r="C70"/>
      <c r="D70"/>
      <c r="E70"/>
      <c r="F70"/>
      <c r="G70"/>
      <c r="H70"/>
      <c r="I70"/>
      <c r="J70"/>
      <c r="K70"/>
      <c r="L70"/>
      <c r="M70"/>
      <c r="N70"/>
      <c r="O70"/>
      <c r="P70"/>
      <c r="Q70"/>
      <c r="R70"/>
      <c r="S70"/>
      <c r="T70"/>
      <c r="U70"/>
      <c r="V70"/>
      <c r="W70"/>
      <c r="X70"/>
      <c r="Y70"/>
    </row>
    <row r="71" spans="1:25" ht="12.75">
      <c r="A71"/>
      <c r="B71"/>
      <c r="C71"/>
      <c r="D71"/>
      <c r="E71"/>
      <c r="F71"/>
      <c r="G71"/>
      <c r="H71"/>
      <c r="I71"/>
      <c r="J71"/>
      <c r="K71"/>
      <c r="L71"/>
      <c r="M71"/>
      <c r="N71"/>
      <c r="O71"/>
      <c r="P71"/>
      <c r="Q71"/>
      <c r="R71"/>
      <c r="S71"/>
      <c r="T71"/>
      <c r="U71"/>
      <c r="V71"/>
      <c r="W71"/>
      <c r="X71"/>
      <c r="Y71"/>
    </row>
    <row r="72" spans="1:25" ht="12.75">
      <c r="A72"/>
      <c r="B72"/>
      <c r="C72"/>
      <c r="D72"/>
      <c r="E72"/>
      <c r="F72"/>
      <c r="G72"/>
      <c r="H72"/>
      <c r="I72"/>
      <c r="J72"/>
      <c r="K72"/>
      <c r="L72"/>
      <c r="M72"/>
      <c r="N72"/>
      <c r="O72"/>
      <c r="P72"/>
      <c r="Q72"/>
      <c r="R72"/>
      <c r="S72"/>
      <c r="T72"/>
      <c r="U72"/>
      <c r="V72"/>
      <c r="W72"/>
      <c r="X72"/>
      <c r="Y72"/>
    </row>
    <row r="73" spans="1:25" ht="12.75">
      <c r="A73"/>
      <c r="B73"/>
      <c r="C73"/>
      <c r="D73"/>
      <c r="E73"/>
      <c r="F73"/>
      <c r="G73"/>
      <c r="H73"/>
      <c r="I73"/>
      <c r="J73"/>
      <c r="K73"/>
      <c r="L73"/>
      <c r="M73"/>
      <c r="N73"/>
      <c r="O73"/>
      <c r="P73"/>
      <c r="Q73"/>
      <c r="R73"/>
      <c r="S73"/>
      <c r="T73"/>
      <c r="U73"/>
      <c r="V73"/>
      <c r="W73"/>
      <c r="X73"/>
      <c r="Y73"/>
    </row>
    <row r="74" spans="1:25" ht="12.75">
      <c r="A74"/>
      <c r="B74"/>
      <c r="C74"/>
      <c r="D74"/>
      <c r="E74"/>
      <c r="F74"/>
      <c r="G74"/>
      <c r="H74"/>
      <c r="I74"/>
      <c r="J74"/>
      <c r="K74"/>
      <c r="L74"/>
      <c r="M74"/>
      <c r="N74"/>
      <c r="O74"/>
      <c r="P74"/>
      <c r="Q74"/>
      <c r="R74"/>
      <c r="S74"/>
      <c r="T74"/>
      <c r="U74"/>
      <c r="V74"/>
      <c r="W74"/>
      <c r="X74"/>
      <c r="Y74"/>
    </row>
    <row r="75" spans="1:25" ht="12.75">
      <c r="A75"/>
      <c r="B75"/>
      <c r="C75"/>
      <c r="D75"/>
      <c r="E75"/>
      <c r="F75"/>
      <c r="G75"/>
      <c r="H75"/>
      <c r="I75"/>
      <c r="J75"/>
      <c r="K75"/>
      <c r="L75"/>
      <c r="M75"/>
      <c r="N75"/>
      <c r="O75"/>
      <c r="P75"/>
      <c r="Q75"/>
      <c r="R75"/>
      <c r="S75"/>
      <c r="T75"/>
      <c r="U75"/>
      <c r="V75"/>
      <c r="W75"/>
      <c r="X75"/>
      <c r="Y75"/>
    </row>
    <row r="76" spans="1:25" ht="12.75">
      <c r="A76"/>
      <c r="B76"/>
      <c r="C76"/>
      <c r="D76"/>
      <c r="E76"/>
      <c r="F76"/>
      <c r="G76"/>
      <c r="H76"/>
      <c r="I76"/>
      <c r="J76"/>
      <c r="K76"/>
      <c r="L76"/>
      <c r="M76"/>
      <c r="N76"/>
      <c r="O76"/>
      <c r="P76"/>
      <c r="Q76"/>
      <c r="R76"/>
      <c r="S76"/>
      <c r="T76"/>
      <c r="U76"/>
      <c r="V76"/>
      <c r="W76"/>
      <c r="X76"/>
      <c r="Y76"/>
    </row>
    <row r="77" spans="1:25" ht="12.75">
      <c r="A77"/>
      <c r="B77"/>
      <c r="C77"/>
      <c r="D77"/>
      <c r="E77"/>
      <c r="F77"/>
      <c r="G77"/>
      <c r="H77"/>
      <c r="I77"/>
      <c r="J77"/>
      <c r="K77"/>
      <c r="L77"/>
      <c r="M77"/>
      <c r="N77"/>
      <c r="O77"/>
      <c r="P77"/>
      <c r="Q77"/>
      <c r="R77"/>
      <c r="S77"/>
      <c r="T77"/>
      <c r="U77"/>
      <c r="V77"/>
      <c r="W77"/>
      <c r="X77"/>
      <c r="Y77"/>
    </row>
  </sheetData>
  <sheetProtection selectLockedCells="1" selectUnlockedCells="1"/>
  <mergeCells count="1">
    <mergeCell ref="A8:C8"/>
  </mergeCells>
  <hyperlinks>
    <hyperlink ref="B30" r:id="rId1" display="https://www.bmi-kalkulator.pl/wzor-bmi.xls"/>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46"/>
  <sheetViews>
    <sheetView showGridLines="0" workbookViewId="0" topLeftCell="A1">
      <selection activeCell="D5" sqref="D5"/>
    </sheetView>
  </sheetViews>
  <sheetFormatPr defaultColWidth="11.421875" defaultRowHeight="12.75"/>
  <cols>
    <col min="1" max="1" width="7.8515625" style="0" customWidth="1"/>
    <col min="2" max="2" width="6.8515625" style="0" customWidth="1"/>
    <col min="3" max="3" width="7.57421875" style="0" customWidth="1"/>
    <col min="4" max="4" width="11.57421875" style="0" customWidth="1"/>
    <col min="5" max="5" width="5.7109375" style="0" customWidth="1"/>
    <col min="6" max="12" width="10.140625" style="0" customWidth="1"/>
    <col min="13" max="15" width="9.28125" style="0" customWidth="1"/>
    <col min="16" max="18" width="9.00390625" style="0" customWidth="1"/>
    <col min="19" max="20" width="8.140625" style="0" customWidth="1"/>
    <col min="21" max="16384" width="11.140625" style="0" customWidth="1"/>
  </cols>
  <sheetData>
    <row r="1" spans="1:14" ht="23.25">
      <c r="A1" s="27" t="s">
        <v>20</v>
      </c>
      <c r="B1" s="28"/>
      <c r="C1" s="28"/>
      <c r="D1" s="28"/>
      <c r="E1" s="28"/>
      <c r="F1" s="28"/>
      <c r="G1" s="29"/>
      <c r="H1" s="29"/>
      <c r="I1" s="29"/>
      <c r="J1" s="29"/>
      <c r="K1" s="29"/>
      <c r="L1" s="29"/>
      <c r="M1" s="30"/>
      <c r="N1" s="30"/>
    </row>
    <row r="2" spans="1:14" ht="15">
      <c r="A2" s="31" t="s">
        <v>21</v>
      </c>
      <c r="B2" s="32"/>
      <c r="C2" s="32"/>
      <c r="D2" s="32"/>
      <c r="E2" s="32"/>
      <c r="F2" s="32"/>
      <c r="G2" s="32"/>
      <c r="H2" s="32"/>
      <c r="I2" s="32"/>
      <c r="J2" s="33"/>
      <c r="K2" s="33"/>
      <c r="L2" s="33"/>
      <c r="M2" s="34"/>
      <c r="N2" s="35" t="s">
        <v>22</v>
      </c>
    </row>
    <row r="4" spans="1:9" ht="12.75">
      <c r="A4" s="36" t="s">
        <v>23</v>
      </c>
      <c r="G4" s="36"/>
      <c r="H4" s="36"/>
      <c r="I4" s="36"/>
    </row>
    <row r="5" spans="1:9" ht="12.75">
      <c r="A5" s="37">
        <v>300</v>
      </c>
      <c r="B5" t="s">
        <v>24</v>
      </c>
      <c r="C5" t="s">
        <v>25</v>
      </c>
      <c r="D5" s="38">
        <f>0.45359237*A5</f>
        <v>136.077711</v>
      </c>
      <c r="E5" t="s">
        <v>5</v>
      </c>
      <c r="G5" s="39"/>
      <c r="H5" s="39"/>
      <c r="I5" s="39"/>
    </row>
    <row r="6" spans="1:9" ht="12.75">
      <c r="A6" s="37"/>
      <c r="B6" t="s">
        <v>5</v>
      </c>
      <c r="C6" t="s">
        <v>26</v>
      </c>
      <c r="D6" s="38">
        <f>A6/0.45359237</f>
        <v>0</v>
      </c>
      <c r="E6" t="s">
        <v>24</v>
      </c>
      <c r="G6" s="39"/>
      <c r="H6" s="39"/>
      <c r="I6" s="39"/>
    </row>
    <row r="7" ht="12.75">
      <c r="F7" s="36"/>
    </row>
    <row r="8" spans="1:18" ht="12.75">
      <c r="A8" s="40" t="s">
        <v>27</v>
      </c>
      <c r="B8" s="41"/>
      <c r="C8" s="41"/>
      <c r="D8" s="41"/>
      <c r="E8" s="41"/>
      <c r="F8" s="40"/>
      <c r="G8" s="42"/>
      <c r="H8" s="42"/>
      <c r="I8" s="42"/>
      <c r="J8" s="42"/>
      <c r="K8" s="42"/>
      <c r="L8" s="42"/>
      <c r="M8" s="43" t="s">
        <v>28</v>
      </c>
      <c r="N8" s="43"/>
      <c r="P8" s="43" t="s">
        <v>29</v>
      </c>
      <c r="R8" s="43" t="s">
        <v>30</v>
      </c>
    </row>
    <row r="9" spans="1:19" ht="12.75">
      <c r="A9" s="41" t="s">
        <v>31</v>
      </c>
      <c r="B9" s="41" t="s">
        <v>32</v>
      </c>
      <c r="C9" s="41" t="s">
        <v>33</v>
      </c>
      <c r="D9" s="41" t="s">
        <v>32</v>
      </c>
      <c r="E9" s="41" t="s">
        <v>5</v>
      </c>
      <c r="F9" s="44" t="s">
        <v>34</v>
      </c>
      <c r="G9" s="44" t="s">
        <v>35</v>
      </c>
      <c r="H9" s="44" t="s">
        <v>36</v>
      </c>
      <c r="I9" s="44" t="s">
        <v>37</v>
      </c>
      <c r="J9" s="44" t="s">
        <v>38</v>
      </c>
      <c r="K9" s="44" t="s">
        <v>39</v>
      </c>
      <c r="L9" s="44" t="s">
        <v>40</v>
      </c>
      <c r="M9" s="45" t="s">
        <v>41</v>
      </c>
      <c r="N9" s="45" t="s">
        <v>42</v>
      </c>
      <c r="P9" s="45" t="s">
        <v>43</v>
      </c>
      <c r="Q9" s="45" t="s">
        <v>44</v>
      </c>
      <c r="R9" s="45" t="s">
        <v>43</v>
      </c>
      <c r="S9" s="45" t="s">
        <v>44</v>
      </c>
    </row>
    <row r="10" spans="1:18" ht="25.5">
      <c r="A10" s="46">
        <v>56</v>
      </c>
      <c r="B10" s="46" t="str">
        <f>ROUNDDOWN(A10/12,0)&amp;"'"&amp;MOD(A10,12)&amp;CHAR(34)</f>
        <v>4'8"</v>
      </c>
      <c r="C10" s="47">
        <f>A10*2.54/100</f>
        <v>1.4224</v>
      </c>
      <c r="D10" s="48" t="str">
        <f>B10&amp;CHAR(10)&amp;ROUND(C10,2)*100&amp;"cm"</f>
        <v>4'8"
142cm</v>
      </c>
      <c r="E10" s="49">
        <f>F10*0.45359237</f>
        <v>37.43330716631579</v>
      </c>
      <c r="F10" s="50">
        <f>(18.5*$A10^2)/703</f>
        <v>82.52631578947368</v>
      </c>
      <c r="G10" s="50">
        <f>(22*$A10^2)/703</f>
        <v>98.1394025604552</v>
      </c>
      <c r="H10" s="50">
        <f>(25*$A10^2)/703</f>
        <v>111.52204836415363</v>
      </c>
      <c r="I10" s="50">
        <f>(27*$A10^2)/703</f>
        <v>120.44381223328591</v>
      </c>
      <c r="J10" s="50">
        <f>(30*$A10^2)/703</f>
        <v>133.82645803698435</v>
      </c>
      <c r="K10" s="50">
        <f>(35*$A10^2)/703</f>
        <v>156.13086770981508</v>
      </c>
      <c r="L10" s="50">
        <f>(40*$A10^2)/703</f>
        <v>178.4352773826458</v>
      </c>
      <c r="M10" s="51">
        <f>H10-F10</f>
        <v>28.99573257467995</v>
      </c>
      <c r="N10" s="51">
        <f>J10-H10</f>
        <v>22.304409672830715</v>
      </c>
      <c r="P10" s="26"/>
      <c r="R10">
        <v>40</v>
      </c>
    </row>
    <row r="11" spans="1:19" ht="25.5">
      <c r="A11" s="46">
        <v>57</v>
      </c>
      <c r="B11" s="46" t="str">
        <f>ROUNDDOWN(A11/12,0)&amp;"'"&amp;MOD(A11,12)&amp;CHAR(34)</f>
        <v>4'9"</v>
      </c>
      <c r="C11" s="47">
        <f>A11*2.54/100</f>
        <v>1.4478</v>
      </c>
      <c r="D11" s="48" t="str">
        <f>B11&amp;CHAR(10)&amp;ROUND(C11,2)*100</f>
        <v>4'9"
145</v>
      </c>
      <c r="E11" s="49">
        <f>F11*0.45359237</f>
        <v>38.782147635</v>
      </c>
      <c r="F11" s="50">
        <f>(18.5*$A11^2)/703</f>
        <v>85.5</v>
      </c>
      <c r="G11" s="50">
        <f>(22*$A11^2)/703</f>
        <v>101.67567567567568</v>
      </c>
      <c r="H11" s="50">
        <f>(25*$A11^2)/703</f>
        <v>115.54054054054055</v>
      </c>
      <c r="I11" s="50">
        <f>(27*$A11^2)/703</f>
        <v>124.78378378378379</v>
      </c>
      <c r="J11" s="50">
        <f>(30*$A11^2)/703</f>
        <v>138.64864864864865</v>
      </c>
      <c r="K11" s="50">
        <f>(35*$A11^2)/703</f>
        <v>161.75675675675674</v>
      </c>
      <c r="L11" s="50">
        <f>(40*$A11^2)/703</f>
        <v>184.86486486486487</v>
      </c>
      <c r="M11" s="51">
        <f>H11-F11</f>
        <v>30.040540540540547</v>
      </c>
      <c r="N11" s="51">
        <f>J11-H11</f>
        <v>23.108108108108098</v>
      </c>
      <c r="P11" s="26"/>
      <c r="Q11">
        <v>40</v>
      </c>
      <c r="S11">
        <v>50</v>
      </c>
    </row>
    <row r="12" spans="1:18" ht="25.5">
      <c r="A12" s="46">
        <v>58</v>
      </c>
      <c r="B12" s="46" t="str">
        <f>ROUNDDOWN(A12/12,0)&amp;"'"&amp;MOD(A12,12)&amp;CHAR(34)</f>
        <v>4'10"</v>
      </c>
      <c r="C12" s="47">
        <f>A12*2.54/100</f>
        <v>1.4731999999999998</v>
      </c>
      <c r="D12" s="48" t="str">
        <f>B12&amp;CHAR(10)&amp;ROUND(C12,2)*100</f>
        <v>4'10"
147</v>
      </c>
      <c r="E12" s="49">
        <f>F12*0.45359237</f>
        <v>40.154861386315794</v>
      </c>
      <c r="F12" s="50">
        <f>(18.5*$A12^2)/703</f>
        <v>88.52631578947368</v>
      </c>
      <c r="G12" s="50">
        <f>(22*$A12^2)/703</f>
        <v>105.27453769559033</v>
      </c>
      <c r="H12" s="50">
        <f>(25*$A12^2)/703</f>
        <v>119.63015647226173</v>
      </c>
      <c r="I12" s="50">
        <f>(27*$A12^2)/703</f>
        <v>129.20056899004268</v>
      </c>
      <c r="J12" s="50">
        <f>(30*$A12^2)/703</f>
        <v>143.5561877667141</v>
      </c>
      <c r="K12" s="50">
        <f>(35*$A12^2)/703</f>
        <v>167.48221906116643</v>
      </c>
      <c r="L12" s="50">
        <f>(40*$A12^2)/703</f>
        <v>191.40825035561878</v>
      </c>
      <c r="M12" s="51">
        <f>H12-F12</f>
        <v>31.103840682788046</v>
      </c>
      <c r="N12" s="51">
        <f>J12-H12</f>
        <v>23.926031294452358</v>
      </c>
      <c r="P12" s="26">
        <v>40</v>
      </c>
      <c r="R12">
        <v>60</v>
      </c>
    </row>
    <row r="13" spans="1:19" ht="25.5">
      <c r="A13" s="46">
        <v>59</v>
      </c>
      <c r="B13" s="46" t="str">
        <f>ROUNDDOWN(A13/12,0)&amp;"'"&amp;MOD(A13,12)&amp;CHAR(34)</f>
        <v>4'11"</v>
      </c>
      <c r="C13" s="47">
        <f>A13*2.54/100</f>
        <v>1.4986000000000002</v>
      </c>
      <c r="D13" s="48" t="str">
        <f>B13&amp;CHAR(10)&amp;ROUND(C13,2)*100</f>
        <v>4'11"
150</v>
      </c>
      <c r="E13" s="49">
        <f>F13*0.45359237</f>
        <v>41.55144842026316</v>
      </c>
      <c r="F13" s="50">
        <f>(18.5*$A13^2)/703</f>
        <v>91.60526315789474</v>
      </c>
      <c r="G13" s="50">
        <f>(22*$A13^2)/703</f>
        <v>108.93598862019914</v>
      </c>
      <c r="H13" s="50">
        <f>(25*$A13^2)/703</f>
        <v>123.79089615931721</v>
      </c>
      <c r="I13" s="50">
        <f>(27*$A13^2)/703</f>
        <v>133.69416785206258</v>
      </c>
      <c r="J13" s="50">
        <f>(30*$A13^2)/703</f>
        <v>148.54907539118065</v>
      </c>
      <c r="K13" s="50">
        <f>(35*$A13^2)/703</f>
        <v>173.3072546230441</v>
      </c>
      <c r="L13" s="50">
        <f>(40*$A13^2)/703</f>
        <v>198.06543385490755</v>
      </c>
      <c r="M13" s="51">
        <f>H13-F13</f>
        <v>32.185633001422474</v>
      </c>
      <c r="N13" s="51">
        <f>J13-H13</f>
        <v>24.758179231863437</v>
      </c>
      <c r="P13" s="26"/>
      <c r="Q13">
        <v>40</v>
      </c>
      <c r="S13">
        <v>70</v>
      </c>
    </row>
    <row r="14" spans="1:18" ht="25.5">
      <c r="A14" s="46">
        <v>60</v>
      </c>
      <c r="B14" s="46" t="str">
        <f>ROUNDDOWN(A14/12,0)&amp;"'"&amp;MOD(A14,12)&amp;CHAR(34)</f>
        <v>5'0"</v>
      </c>
      <c r="C14" s="47">
        <f>A14*2.54/100</f>
        <v>1.524</v>
      </c>
      <c r="D14" s="48" t="str">
        <f>B14&amp;CHAR(10)&amp;ROUND(C14,2)*100</f>
        <v>5'0"
152</v>
      </c>
      <c r="E14" s="49">
        <f>F14*0.45359237</f>
        <v>42.97190873684211</v>
      </c>
      <c r="F14" s="50">
        <f>(18.5*$A14^2)/703</f>
        <v>94.73684210526316</v>
      </c>
      <c r="G14" s="50">
        <f>(22*$A14^2)/703</f>
        <v>112.66002844950214</v>
      </c>
      <c r="H14" s="50">
        <f>(25*$A14^2)/703</f>
        <v>128.02275960170698</v>
      </c>
      <c r="I14" s="50">
        <f>(27*$A14^2)/703</f>
        <v>138.26458036984351</v>
      </c>
      <c r="J14" s="50">
        <f>(30*$A14^2)/703</f>
        <v>153.62731152204836</v>
      </c>
      <c r="K14" s="50">
        <f>(35*$A14^2)/703</f>
        <v>179.23186344238977</v>
      </c>
      <c r="L14" s="50">
        <f>(40*$A14^2)/703</f>
        <v>204.83641536273115</v>
      </c>
      <c r="M14" s="51">
        <f>H14-F14</f>
        <v>33.285917496443815</v>
      </c>
      <c r="N14" s="51">
        <f>J14-H14</f>
        <v>25.60455192034138</v>
      </c>
      <c r="P14" s="26">
        <v>40</v>
      </c>
      <c r="R14">
        <v>80</v>
      </c>
    </row>
    <row r="15" spans="1:19" ht="25.5">
      <c r="A15" s="46">
        <v>61</v>
      </c>
      <c r="B15" s="46" t="str">
        <f>ROUNDDOWN(A15/12,0)&amp;"'"&amp;MOD(A15,12)&amp;CHAR(34)</f>
        <v>5'1"</v>
      </c>
      <c r="C15" s="47">
        <f>A15*2.54/100</f>
        <v>1.5493999999999999</v>
      </c>
      <c r="D15" s="48" t="str">
        <f>B15&amp;CHAR(10)&amp;ROUND(C15,2)*100</f>
        <v>5'1"
155</v>
      </c>
      <c r="E15" s="49">
        <f>F15*0.45359237</f>
        <v>44.41624233605263</v>
      </c>
      <c r="F15" s="50">
        <f>(18.5*$A15^2)/703</f>
        <v>97.92105263157895</v>
      </c>
      <c r="G15" s="50">
        <f>(22*$A15^2)/703</f>
        <v>116.44665718349928</v>
      </c>
      <c r="H15" s="50">
        <f>(25*$A15^2)/703</f>
        <v>132.32574679943102</v>
      </c>
      <c r="I15" s="50">
        <f>(27*$A15^2)/703</f>
        <v>142.9118065433855</v>
      </c>
      <c r="J15" s="50">
        <f>(30*$A15^2)/703</f>
        <v>158.7908961593172</v>
      </c>
      <c r="K15" s="50">
        <f>(35*$A15^2)/703</f>
        <v>185.2560455192034</v>
      </c>
      <c r="L15" s="50">
        <f>(40*$A15^2)/703</f>
        <v>211.7211948790896</v>
      </c>
      <c r="M15" s="51">
        <f>H15-F15</f>
        <v>34.40469416785207</v>
      </c>
      <c r="N15" s="51">
        <f>J15-H15</f>
        <v>26.465149359886198</v>
      </c>
      <c r="P15" s="26"/>
      <c r="Q15">
        <v>40</v>
      </c>
      <c r="S15">
        <v>90</v>
      </c>
    </row>
    <row r="16" spans="1:18" ht="25.5">
      <c r="A16" s="46">
        <v>62</v>
      </c>
      <c r="B16" s="46" t="str">
        <f>ROUNDDOWN(A16/12,0)&amp;"'"&amp;MOD(A16,12)&amp;CHAR(34)</f>
        <v>5'2"</v>
      </c>
      <c r="C16" s="47">
        <f>A16*2.54/100</f>
        <v>1.5748</v>
      </c>
      <c r="D16" s="48" t="str">
        <f>B16&amp;CHAR(10)&amp;ROUND(C16,2)*100</f>
        <v>5'2"
157</v>
      </c>
      <c r="E16" s="49">
        <f>F16*0.45359237</f>
        <v>45.88444921789474</v>
      </c>
      <c r="F16" s="50">
        <f>(18.5*$A16^2)/703</f>
        <v>101.15789473684211</v>
      </c>
      <c r="G16" s="50">
        <f>(22*$A16^2)/703</f>
        <v>120.29587482219061</v>
      </c>
      <c r="H16" s="50">
        <f>(25*$A16^2)/703</f>
        <v>136.69985775248932</v>
      </c>
      <c r="I16" s="50">
        <f>(27*$A16^2)/703</f>
        <v>147.6358463726885</v>
      </c>
      <c r="J16" s="50">
        <f>(30*$A16^2)/703</f>
        <v>164.0398293029872</v>
      </c>
      <c r="K16" s="50">
        <f>(35*$A16^2)/703</f>
        <v>191.37980085348505</v>
      </c>
      <c r="L16" s="50">
        <f>(40*$A16^2)/703</f>
        <v>218.71977240398294</v>
      </c>
      <c r="M16" s="51">
        <f>H16-F16</f>
        <v>35.54196301564721</v>
      </c>
      <c r="N16" s="51">
        <f>J16-H16</f>
        <v>27.339971550497864</v>
      </c>
      <c r="P16" s="26">
        <v>40</v>
      </c>
      <c r="R16">
        <v>100</v>
      </c>
    </row>
    <row r="17" spans="1:19" ht="25.5">
      <c r="A17" s="46">
        <v>63</v>
      </c>
      <c r="B17" s="46" t="str">
        <f>ROUNDDOWN(A17/12,0)&amp;"'"&amp;MOD(A17,12)&amp;CHAR(34)</f>
        <v>5'3"</v>
      </c>
      <c r="C17" s="47">
        <f>A17*2.54/100</f>
        <v>1.6002</v>
      </c>
      <c r="D17" s="48" t="str">
        <f>B17&amp;CHAR(10)&amp;ROUND(C17,2)*100</f>
        <v>5'3"
160</v>
      </c>
      <c r="E17" s="49">
        <f>F17*0.45359237</f>
        <v>47.376529382368425</v>
      </c>
      <c r="F17" s="50">
        <f>(18.5*$A17^2)/703</f>
        <v>104.44736842105263</v>
      </c>
      <c r="G17" s="50">
        <f>(22*$A17^2)/703</f>
        <v>124.20768136557611</v>
      </c>
      <c r="H17" s="50">
        <f>(25*$A17^2)/703</f>
        <v>141.14509246088193</v>
      </c>
      <c r="I17" s="50">
        <f>(27*$A17^2)/703</f>
        <v>152.4366998577525</v>
      </c>
      <c r="J17" s="50">
        <f>(30*$A17^2)/703</f>
        <v>169.37411095305833</v>
      </c>
      <c r="K17" s="50">
        <f>(35*$A17^2)/703</f>
        <v>197.6031294452347</v>
      </c>
      <c r="L17" s="50">
        <f>(40*$A17^2)/703</f>
        <v>225.8321479374111</v>
      </c>
      <c r="M17" s="51">
        <f>H17-F17</f>
        <v>36.697724039829296</v>
      </c>
      <c r="N17" s="51">
        <f>J17-H17</f>
        <v>28.229018492176408</v>
      </c>
      <c r="P17" s="26"/>
      <c r="Q17">
        <v>40</v>
      </c>
      <c r="S17">
        <v>110</v>
      </c>
    </row>
    <row r="18" spans="1:18" ht="25.5">
      <c r="A18" s="46">
        <v>64</v>
      </c>
      <c r="B18" s="46" t="str">
        <f>ROUNDDOWN(A18/12,0)&amp;"'"&amp;MOD(A18,12)&amp;CHAR(34)</f>
        <v>5'4"</v>
      </c>
      <c r="C18" s="47">
        <f>A18*2.54/100</f>
        <v>1.6256</v>
      </c>
      <c r="D18" s="48" t="str">
        <f>B18&amp;CHAR(10)&amp;ROUND(C18,2)*100</f>
        <v>5'4"
163</v>
      </c>
      <c r="E18" s="49">
        <f>F18*0.45359237</f>
        <v>48.892482829473686</v>
      </c>
      <c r="F18" s="50">
        <f>(18.5*$A18^2)/703</f>
        <v>107.78947368421052</v>
      </c>
      <c r="G18" s="50">
        <f>(22*$A18^2)/703</f>
        <v>128.18207681365575</v>
      </c>
      <c r="H18" s="50">
        <f>(25*$A18^2)/703</f>
        <v>145.66145092460883</v>
      </c>
      <c r="I18" s="50">
        <f>(27*$A18^2)/703</f>
        <v>157.31436699857753</v>
      </c>
      <c r="J18" s="50">
        <f>(30*$A18^2)/703</f>
        <v>174.79374110953057</v>
      </c>
      <c r="K18" s="50">
        <f>(35*$A18^2)/703</f>
        <v>203.92603129445234</v>
      </c>
      <c r="L18" s="50">
        <f>(40*$A18^2)/703</f>
        <v>233.05832147937411</v>
      </c>
      <c r="M18" s="51">
        <f>H18-F18</f>
        <v>37.87197724039831</v>
      </c>
      <c r="N18" s="51">
        <f>J18-H18</f>
        <v>29.132290184921743</v>
      </c>
      <c r="P18" s="26">
        <v>40</v>
      </c>
      <c r="R18">
        <v>120</v>
      </c>
    </row>
    <row r="19" spans="1:19" ht="25.5">
      <c r="A19" s="46">
        <v>65</v>
      </c>
      <c r="B19" s="46" t="str">
        <f>ROUNDDOWN(A19/12,0)&amp;"'"&amp;MOD(A19,12)&amp;CHAR(34)</f>
        <v>5'5"</v>
      </c>
      <c r="C19" s="47">
        <f>A19*2.54/100</f>
        <v>1.651</v>
      </c>
      <c r="D19" s="48" t="str">
        <f>B19&amp;CHAR(10)&amp;ROUND(C19,2)*100</f>
        <v>5'5"
165</v>
      </c>
      <c r="E19" s="49">
        <f>F19*0.45359237</f>
        <v>50.43230955921053</v>
      </c>
      <c r="F19" s="50">
        <f>(18.5*$A19^2)/703</f>
        <v>111.1842105263158</v>
      </c>
      <c r="G19" s="50">
        <f>(22*$A19^2)/703</f>
        <v>132.21906116642958</v>
      </c>
      <c r="H19" s="50">
        <f>(25*$A19^2)/703</f>
        <v>150.24893314366997</v>
      </c>
      <c r="I19" s="50">
        <f>(27*$A19^2)/703</f>
        <v>162.2688477951636</v>
      </c>
      <c r="J19" s="50">
        <f>(30*$A19^2)/703</f>
        <v>180.29871977240398</v>
      </c>
      <c r="K19" s="50">
        <f>(35*$A19^2)/703</f>
        <v>210.34850640113797</v>
      </c>
      <c r="L19" s="50">
        <f>(40*$A19^2)/703</f>
        <v>240.39829302987198</v>
      </c>
      <c r="M19" s="51">
        <f>H19-F19</f>
        <v>39.06472261735418</v>
      </c>
      <c r="N19" s="51">
        <f>J19-H19</f>
        <v>30.04978662873401</v>
      </c>
      <c r="P19" s="26"/>
      <c r="Q19">
        <v>40</v>
      </c>
      <c r="S19">
        <v>130</v>
      </c>
    </row>
    <row r="20" spans="1:18" ht="25.5">
      <c r="A20" s="46">
        <v>66</v>
      </c>
      <c r="B20" s="46" t="str">
        <f>ROUNDDOWN(A20/12,0)&amp;"'"&amp;MOD(A20,12)&amp;CHAR(34)</f>
        <v>5'6"</v>
      </c>
      <c r="C20" s="47">
        <f>A20*2.54/100</f>
        <v>1.6764000000000001</v>
      </c>
      <c r="D20" s="48" t="str">
        <f>B20&amp;CHAR(10)&amp;ROUND(C20,2)*100</f>
        <v>5'6"
168</v>
      </c>
      <c r="E20" s="49">
        <f>F20*0.45359237</f>
        <v>51.99600957157895</v>
      </c>
      <c r="F20" s="50">
        <f>(18.5*$A20^2)/703</f>
        <v>114.63157894736842</v>
      </c>
      <c r="G20" s="50">
        <f>(22*$A20^2)/703</f>
        <v>136.31863442389758</v>
      </c>
      <c r="H20" s="50">
        <f>(25*$A20^2)/703</f>
        <v>154.90753911806544</v>
      </c>
      <c r="I20" s="50">
        <f>(27*$A20^2)/703</f>
        <v>167.30014224751068</v>
      </c>
      <c r="J20" s="50">
        <f>(30*$A20^2)/703</f>
        <v>185.88904694167852</v>
      </c>
      <c r="K20" s="50">
        <f>(35*$A20^2)/703</f>
        <v>216.87055476529162</v>
      </c>
      <c r="L20" s="50">
        <f>(40*$A20^2)/703</f>
        <v>247.8520625889047</v>
      </c>
      <c r="M20" s="51">
        <f>H20-F20</f>
        <v>40.27596017069702</v>
      </c>
      <c r="N20" s="51">
        <f>J20-H20</f>
        <v>30.98150782361307</v>
      </c>
      <c r="P20" s="26">
        <v>40</v>
      </c>
      <c r="R20">
        <v>140</v>
      </c>
    </row>
    <row r="21" spans="1:19" ht="25.5">
      <c r="A21" s="46">
        <v>67</v>
      </c>
      <c r="B21" s="46" t="str">
        <f>ROUNDDOWN(A21/12,0)&amp;"'"&amp;MOD(A21,12)&amp;CHAR(34)</f>
        <v>5'7"</v>
      </c>
      <c r="C21" s="47">
        <f>A21*2.54/100</f>
        <v>1.7018</v>
      </c>
      <c r="D21" s="48" t="str">
        <f>B21&amp;CHAR(10)&amp;ROUND(C21,2)*100</f>
        <v>5'7"
170</v>
      </c>
      <c r="E21" s="49">
        <f>F21*0.45359237</f>
        <v>53.58358286657895</v>
      </c>
      <c r="F21" s="50">
        <f>(18.5*$A21^2)/703</f>
        <v>118.13157894736842</v>
      </c>
      <c r="G21" s="50">
        <f>(22*$A21^2)/703</f>
        <v>140.48079658605974</v>
      </c>
      <c r="H21" s="50">
        <f>(25*$A21^2)/703</f>
        <v>159.63726884779516</v>
      </c>
      <c r="I21" s="50">
        <f>(27*$A21^2)/703</f>
        <v>172.40825035561878</v>
      </c>
      <c r="J21" s="50">
        <f>(30*$A21^2)/703</f>
        <v>191.5647226173542</v>
      </c>
      <c r="K21" s="50">
        <f>(35*$A21^2)/703</f>
        <v>223.49217638691323</v>
      </c>
      <c r="L21" s="50">
        <f>(40*$A21^2)/703</f>
        <v>255.41963015647227</v>
      </c>
      <c r="M21" s="51">
        <f>H21-F21</f>
        <v>41.50568990042673</v>
      </c>
      <c r="N21" s="51">
        <f>J21-H21</f>
        <v>31.927453769559037</v>
      </c>
      <c r="P21" s="26"/>
      <c r="Q21">
        <v>40</v>
      </c>
      <c r="S21">
        <v>150</v>
      </c>
    </row>
    <row r="22" spans="1:18" ht="25.5">
      <c r="A22" s="46">
        <v>68</v>
      </c>
      <c r="B22" s="46" t="str">
        <f>ROUNDDOWN(A22/12,0)&amp;"'"&amp;MOD(A22,12)&amp;CHAR(34)</f>
        <v>5'8"</v>
      </c>
      <c r="C22" s="47">
        <f>A22*2.54/100</f>
        <v>1.7272</v>
      </c>
      <c r="D22" s="48" t="str">
        <f>B22&amp;CHAR(10)&amp;ROUND(C22,2)*100</f>
        <v>5'8"
173</v>
      </c>
      <c r="E22" s="49">
        <f>F22*0.45359237</f>
        <v>55.19502944421053</v>
      </c>
      <c r="F22" s="50">
        <f>(18.5*$A22^2)/703</f>
        <v>121.6842105263158</v>
      </c>
      <c r="G22" s="50">
        <f>(22*$A22^2)/703</f>
        <v>144.70554765291607</v>
      </c>
      <c r="H22" s="50">
        <f>(25*$A22^2)/703</f>
        <v>164.43812233285917</v>
      </c>
      <c r="I22" s="50">
        <f>(27*$A22^2)/703</f>
        <v>177.59317211948792</v>
      </c>
      <c r="J22" s="50">
        <f>(30*$A22^2)/703</f>
        <v>197.32574679943102</v>
      </c>
      <c r="K22" s="50">
        <f>(35*$A22^2)/703</f>
        <v>230.21337126600284</v>
      </c>
      <c r="L22" s="50">
        <f>(40*$A22^2)/703</f>
        <v>263.1009957325747</v>
      </c>
      <c r="M22" s="51">
        <f>H22-F22</f>
        <v>42.75391180654337</v>
      </c>
      <c r="N22" s="51">
        <f>J22-H22</f>
        <v>32.88762446657185</v>
      </c>
      <c r="P22" s="26">
        <v>40</v>
      </c>
      <c r="R22">
        <v>160</v>
      </c>
    </row>
    <row r="23" spans="1:19" ht="25.5">
      <c r="A23" s="46">
        <v>69</v>
      </c>
      <c r="B23" s="46" t="str">
        <f>ROUNDDOWN(A23/12,0)&amp;"'"&amp;MOD(A23,12)&amp;CHAR(34)</f>
        <v>5'9"</v>
      </c>
      <c r="C23" s="47">
        <f>A23*2.54/100</f>
        <v>1.7526</v>
      </c>
      <c r="D23" s="48" t="str">
        <f>B23&amp;CHAR(10)&amp;ROUND(C23,2)*100</f>
        <v>5'9"
175</v>
      </c>
      <c r="E23" s="49">
        <f>F23*0.45359237</f>
        <v>56.830349304473685</v>
      </c>
      <c r="F23" s="50">
        <f>(18.5*$A23^2)/703</f>
        <v>125.28947368421052</v>
      </c>
      <c r="G23" s="50">
        <f>(22*$A23^2)/703</f>
        <v>148.99288762446656</v>
      </c>
      <c r="H23" s="50">
        <f>(25*$A23^2)/703</f>
        <v>169.31009957325747</v>
      </c>
      <c r="I23" s="50">
        <f>(27*$A23^2)/703</f>
        <v>182.85490753911807</v>
      </c>
      <c r="J23" s="50">
        <f>(30*$A23^2)/703</f>
        <v>203.17211948790896</v>
      </c>
      <c r="K23" s="50">
        <f>(35*$A23^2)/703</f>
        <v>237.03413940256044</v>
      </c>
      <c r="L23" s="50">
        <f>(40*$A23^2)/703</f>
        <v>270.8961593172119</v>
      </c>
      <c r="M23" s="51">
        <f>H23-F23</f>
        <v>44.020625889046954</v>
      </c>
      <c r="N23" s="51">
        <f>J23-H23</f>
        <v>33.86201991465148</v>
      </c>
      <c r="P23" s="26"/>
      <c r="Q23">
        <v>40</v>
      </c>
      <c r="S23">
        <v>170</v>
      </c>
    </row>
    <row r="24" spans="1:18" ht="25.5">
      <c r="A24" s="46">
        <v>70</v>
      </c>
      <c r="B24" s="46" t="str">
        <f>ROUNDDOWN(A24/12,0)&amp;"'"&amp;MOD(A24,12)&amp;CHAR(34)</f>
        <v>5'10"</v>
      </c>
      <c r="C24" s="47">
        <f>A24*2.54/100</f>
        <v>1.778</v>
      </c>
      <c r="D24" s="48" t="str">
        <f>B24&amp;CHAR(10)&amp;ROUND(C24,2)*100</f>
        <v>5'10"
178</v>
      </c>
      <c r="E24" s="49">
        <f>F24*0.45359237</f>
        <v>58.48954244736842</v>
      </c>
      <c r="F24" s="50">
        <f>(18.5*$A24^2)/703</f>
        <v>128.94736842105263</v>
      </c>
      <c r="G24" s="50">
        <f>(22*$A24^2)/703</f>
        <v>153.34281650071125</v>
      </c>
      <c r="H24" s="50">
        <f>(25*$A24^2)/703</f>
        <v>174.25320056899005</v>
      </c>
      <c r="I24" s="50">
        <f>(27*$A24^2)/703</f>
        <v>188.19345661450924</v>
      </c>
      <c r="J24" s="50">
        <f>(30*$A24^2)/703</f>
        <v>209.10384068278805</v>
      </c>
      <c r="K24" s="50">
        <f>(35*$A24^2)/703</f>
        <v>243.95448079658607</v>
      </c>
      <c r="L24" s="50">
        <f>(40*$A24^2)/703</f>
        <v>278.80512091038406</v>
      </c>
      <c r="M24" s="51">
        <f>H24-F24</f>
        <v>45.30583214793742</v>
      </c>
      <c r="N24" s="51">
        <f>J24-H24</f>
        <v>34.85064011379799</v>
      </c>
      <c r="P24" s="26">
        <v>40</v>
      </c>
      <c r="R24">
        <v>180</v>
      </c>
    </row>
    <row r="25" spans="1:19" ht="25.5">
      <c r="A25" s="46">
        <v>71</v>
      </c>
      <c r="B25" s="46" t="str">
        <f>ROUNDDOWN(A25/12,0)&amp;"'"&amp;MOD(A25,12)&amp;CHAR(34)</f>
        <v>5'11"</v>
      </c>
      <c r="C25" s="47">
        <f>A25*2.54/100</f>
        <v>1.8034000000000001</v>
      </c>
      <c r="D25" s="48" t="str">
        <f>B25&amp;CHAR(10)&amp;ROUND(C25,2)*100</f>
        <v>5'11"
180</v>
      </c>
      <c r="E25" s="49">
        <f>F25*0.45359237</f>
        <v>60.17260887289474</v>
      </c>
      <c r="F25" s="50">
        <f>(18.5*$A25^2)/703</f>
        <v>132.6578947368421</v>
      </c>
      <c r="G25" s="50">
        <f>(22*$A25^2)/703</f>
        <v>157.75533428165008</v>
      </c>
      <c r="H25" s="50">
        <f>(25*$A25^2)/703</f>
        <v>179.2674253200569</v>
      </c>
      <c r="I25" s="50">
        <f>(27*$A25^2)/703</f>
        <v>193.60881934566146</v>
      </c>
      <c r="J25" s="50">
        <f>(30*$A25^2)/703</f>
        <v>215.12091038406828</v>
      </c>
      <c r="K25" s="50">
        <f>(35*$A25^2)/703</f>
        <v>250.97439544807966</v>
      </c>
      <c r="L25" s="50">
        <f>(40*$A25^2)/703</f>
        <v>286.82788051209104</v>
      </c>
      <c r="M25" s="51">
        <f>H25-F25</f>
        <v>46.60953058321479</v>
      </c>
      <c r="N25" s="51">
        <f>J25-H25</f>
        <v>35.85348506401138</v>
      </c>
      <c r="P25" s="26"/>
      <c r="Q25">
        <v>40</v>
      </c>
      <c r="S25">
        <v>190</v>
      </c>
    </row>
    <row r="26" spans="1:18" ht="25.5">
      <c r="A26" s="46">
        <v>72</v>
      </c>
      <c r="B26" s="46" t="str">
        <f>ROUNDDOWN(A26/12,0)&amp;"'"&amp;MOD(A26,12)&amp;CHAR(34)</f>
        <v>6'0"</v>
      </c>
      <c r="C26" s="47">
        <f>A26*2.54/100</f>
        <v>1.8288</v>
      </c>
      <c r="D26" s="48" t="str">
        <f>B26&amp;CHAR(10)&amp;ROUND(C26,2)*100</f>
        <v>6'0"
183</v>
      </c>
      <c r="E26" s="49">
        <f>F26*0.45359237</f>
        <v>61.87954858105264</v>
      </c>
      <c r="F26" s="50">
        <f>(18.5*$A26^2)/703</f>
        <v>136.42105263157896</v>
      </c>
      <c r="G26" s="50">
        <f>(22*$A26^2)/703</f>
        <v>162.23044096728307</v>
      </c>
      <c r="H26" s="50">
        <f>(25*$A26^2)/703</f>
        <v>184.35277382645805</v>
      </c>
      <c r="I26" s="50">
        <f>(27*$A26^2)/703</f>
        <v>199.1009957325747</v>
      </c>
      <c r="J26" s="50">
        <f>(30*$A26^2)/703</f>
        <v>221.22332859174963</v>
      </c>
      <c r="K26" s="50">
        <f>(35*$A26^2)/703</f>
        <v>258.09388335704125</v>
      </c>
      <c r="L26" s="50">
        <f>(40*$A26^2)/703</f>
        <v>294.96443812233287</v>
      </c>
      <c r="M26" s="51">
        <f>H26-F26</f>
        <v>47.93172119487909</v>
      </c>
      <c r="N26" s="51">
        <f>J26-H26</f>
        <v>36.87055476529159</v>
      </c>
      <c r="P26" s="26">
        <v>40</v>
      </c>
      <c r="R26">
        <v>200</v>
      </c>
    </row>
    <row r="27" spans="1:19" ht="25.5">
      <c r="A27" s="46">
        <v>73</v>
      </c>
      <c r="B27" s="46" t="str">
        <f>ROUNDDOWN(A27/12,0)&amp;"'"&amp;MOD(A27,12)&amp;CHAR(34)</f>
        <v>6'1"</v>
      </c>
      <c r="C27" s="47">
        <f>A27*2.54/100</f>
        <v>1.8542</v>
      </c>
      <c r="D27" s="48" t="str">
        <f>B27&amp;CHAR(10)&amp;ROUND(C27,2)*100</f>
        <v>6'1"
185</v>
      </c>
      <c r="E27" s="49">
        <f>F27*0.45359237</f>
        <v>63.610361571842105</v>
      </c>
      <c r="F27" s="50">
        <f>(18.5*$A27^2)/703</f>
        <v>140.23684210526315</v>
      </c>
      <c r="G27" s="50">
        <f>(22*$A27^2)/703</f>
        <v>166.76813655761023</v>
      </c>
      <c r="H27" s="50">
        <f>(25*$A27^2)/703</f>
        <v>189.50924608819346</v>
      </c>
      <c r="I27" s="50">
        <f>(27*$A27^2)/703</f>
        <v>204.66998577524893</v>
      </c>
      <c r="J27" s="50">
        <f>(30*$A27^2)/703</f>
        <v>227.41109530583213</v>
      </c>
      <c r="K27" s="50">
        <f>(35*$A27^2)/703</f>
        <v>265.31294452347083</v>
      </c>
      <c r="L27" s="50">
        <f>(40*$A27^2)/703</f>
        <v>303.21479374110953</v>
      </c>
      <c r="M27" s="51">
        <f>H27-F27</f>
        <v>49.272403982930314</v>
      </c>
      <c r="N27" s="51">
        <f>J27-H27</f>
        <v>37.90184921763867</v>
      </c>
      <c r="P27" s="26"/>
      <c r="Q27">
        <v>40</v>
      </c>
      <c r="S27">
        <v>210</v>
      </c>
    </row>
    <row r="28" spans="1:18" ht="25.5">
      <c r="A28" s="46">
        <v>74</v>
      </c>
      <c r="B28" s="46" t="str">
        <f>ROUNDDOWN(A28/12,0)&amp;"'"&amp;MOD(A28,12)&amp;CHAR(34)</f>
        <v>6'2"</v>
      </c>
      <c r="C28" s="47">
        <f>A28*2.54/100</f>
        <v>1.8796000000000002</v>
      </c>
      <c r="D28" s="48" t="str">
        <f>B28&amp;CHAR(10)&amp;ROUND(C28,2)*100</f>
        <v>6'2"
188</v>
      </c>
      <c r="E28" s="49">
        <f>F28*0.45359237</f>
        <v>65.36504784526316</v>
      </c>
      <c r="F28" s="50">
        <f>(18.5*$A28^2)/703</f>
        <v>144.10526315789474</v>
      </c>
      <c r="G28" s="50">
        <f>(22*$A28^2)/703</f>
        <v>171.3684210526316</v>
      </c>
      <c r="H28" s="50">
        <f>(25*$A28^2)/703</f>
        <v>194.73684210526315</v>
      </c>
      <c r="I28" s="50">
        <f>(27*$A28^2)/703</f>
        <v>210.31578947368422</v>
      </c>
      <c r="J28" s="50">
        <f>(30*$A28^2)/703</f>
        <v>233.68421052631578</v>
      </c>
      <c r="K28" s="50">
        <f>(35*$A28^2)/703</f>
        <v>272.63157894736844</v>
      </c>
      <c r="L28" s="50">
        <f>(40*$A28^2)/703</f>
        <v>311.57894736842104</v>
      </c>
      <c r="M28" s="51">
        <f>H28-F28</f>
        <v>50.63157894736841</v>
      </c>
      <c r="N28" s="51">
        <f>J28-H28</f>
        <v>38.94736842105263</v>
      </c>
      <c r="P28" s="26">
        <v>40</v>
      </c>
      <c r="R28">
        <v>220</v>
      </c>
    </row>
    <row r="29" spans="1:19" ht="25.5">
      <c r="A29" s="46">
        <v>75</v>
      </c>
      <c r="B29" s="46" t="str">
        <f>ROUNDDOWN(A29/12,0)&amp;"'"&amp;MOD(A29,12)&amp;CHAR(34)</f>
        <v>6'3"</v>
      </c>
      <c r="C29" s="47">
        <f>A29*2.54/100</f>
        <v>1.905</v>
      </c>
      <c r="D29" s="48" t="str">
        <f>B29&amp;CHAR(10)&amp;ROUND(C29,2)*100</f>
        <v>6'3"
191</v>
      </c>
      <c r="E29" s="49">
        <f>F29*0.45359237</f>
        <v>67.14360740131579</v>
      </c>
      <c r="F29" s="50">
        <f>(18.5*$A29^2)/703</f>
        <v>148.02631578947367</v>
      </c>
      <c r="G29" s="50">
        <f>(22*$A29^2)/703</f>
        <v>176.03129445234708</v>
      </c>
      <c r="H29" s="50">
        <f>(25*$A29^2)/703</f>
        <v>200.03556187766713</v>
      </c>
      <c r="I29" s="50">
        <f>(27*$A29^2)/703</f>
        <v>216.03840682788052</v>
      </c>
      <c r="J29" s="50">
        <f>(30*$A29^2)/703</f>
        <v>240.04267425320057</v>
      </c>
      <c r="K29" s="50">
        <f>(35*$A29^2)/703</f>
        <v>280.049786628734</v>
      </c>
      <c r="L29" s="50">
        <f>(40*$A29^2)/703</f>
        <v>320.05689900426745</v>
      </c>
      <c r="M29" s="51">
        <f>H29-F29</f>
        <v>52.009246088193464</v>
      </c>
      <c r="N29" s="51">
        <f>J29-H29</f>
        <v>40.00711237553344</v>
      </c>
      <c r="P29" s="26"/>
      <c r="Q29">
        <v>40</v>
      </c>
      <c r="S29">
        <v>230</v>
      </c>
    </row>
    <row r="30" spans="1:18" ht="12.75">
      <c r="A30" s="46">
        <v>76</v>
      </c>
      <c r="B30" s="46" t="str">
        <f>ROUNDDOWN(A30/12,0)&amp;"'"&amp;MOD(A30,12)&amp;CHAR(34)</f>
        <v>6'4"</v>
      </c>
      <c r="C30" s="47">
        <f>A30*2.54/100</f>
        <v>1.9304</v>
      </c>
      <c r="D30" s="48" t="str">
        <f>B30&amp;CHAR(10)&amp;ROUND(C30,2)*100</f>
        <v>6'4"
193</v>
      </c>
      <c r="E30" s="49">
        <f>F30*0.45359237</f>
        <v>68.94604024</v>
      </c>
      <c r="F30" s="50">
        <f>(18.5*$A30^2)/703</f>
        <v>152</v>
      </c>
      <c r="G30" s="50">
        <f>(22*$A30^2)/703</f>
        <v>180.75675675675674</v>
      </c>
      <c r="H30" s="50">
        <f>(25*$A30^2)/703</f>
        <v>205.40540540540542</v>
      </c>
      <c r="I30" s="50">
        <f>(27*$A30^2)/703</f>
        <v>221.83783783783784</v>
      </c>
      <c r="J30" s="50">
        <f>(30*$A30^2)/703</f>
        <v>246.48648648648648</v>
      </c>
      <c r="K30" s="50">
        <f>(35*$A30^2)/703</f>
        <v>287.56756756756755</v>
      </c>
      <c r="L30" s="50">
        <f>(40*$A30^2)/703</f>
        <v>328.64864864864865</v>
      </c>
      <c r="M30" s="51">
        <f>H30-F30</f>
        <v>53.40540540540542</v>
      </c>
      <c r="N30" s="51">
        <f>J30-H30</f>
        <v>41.08108108108107</v>
      </c>
      <c r="P30" s="26">
        <v>40</v>
      </c>
      <c r="R30">
        <v>240</v>
      </c>
    </row>
    <row r="31" spans="1:19" ht="12.75">
      <c r="A31" s="46">
        <v>77</v>
      </c>
      <c r="B31" s="46" t="str">
        <f>ROUNDDOWN(A31/12,0)&amp;"'"&amp;MOD(A31,12)&amp;CHAR(34)</f>
        <v>6'5"</v>
      </c>
      <c r="C31" s="47">
        <f>A31*2.54/100</f>
        <v>1.9558000000000002</v>
      </c>
      <c r="D31" s="48" t="str">
        <f>B31&amp;CHAR(10)&amp;ROUND(C31,2)*100</f>
        <v>6'5"
196</v>
      </c>
      <c r="E31" s="49">
        <f>F31*0.45359237</f>
        <v>70.77234636131578</v>
      </c>
      <c r="F31" s="50">
        <f>(18.5*$A31^2)/703</f>
        <v>156.02631578947367</v>
      </c>
      <c r="G31" s="50">
        <f>(22*$A31^2)/703</f>
        <v>185.5448079658606</v>
      </c>
      <c r="H31" s="50">
        <f>(25*$A31^2)/703</f>
        <v>210.84637268847794</v>
      </c>
      <c r="I31" s="50">
        <f>(27*$A31^2)/703</f>
        <v>227.7140825035562</v>
      </c>
      <c r="J31" s="50">
        <f>(30*$A31^2)/703</f>
        <v>253.01564722617354</v>
      </c>
      <c r="K31" s="50">
        <f>(35*$A31^2)/703</f>
        <v>295.1849217638691</v>
      </c>
      <c r="L31" s="50">
        <f>(40*$A31^2)/703</f>
        <v>337.35419630156474</v>
      </c>
      <c r="M31" s="51">
        <f>H31-F31</f>
        <v>54.82005689900427</v>
      </c>
      <c r="N31" s="51">
        <f>J31-H31</f>
        <v>42.1692745376956</v>
      </c>
      <c r="P31" s="26"/>
      <c r="Q31">
        <v>40</v>
      </c>
      <c r="S31">
        <v>250</v>
      </c>
    </row>
    <row r="32" spans="1:18" ht="12.75">
      <c r="A32" s="46">
        <v>78</v>
      </c>
      <c r="B32" s="46" t="str">
        <f>ROUNDDOWN(A32/12,0)&amp;"'"&amp;MOD(A32,12)&amp;CHAR(34)</f>
        <v>6'6"</v>
      </c>
      <c r="C32" s="47">
        <f>A32*2.54/100</f>
        <v>1.9812</v>
      </c>
      <c r="D32" s="48" t="str">
        <f>B32&amp;CHAR(10)&amp;ROUND(C32,2)*100</f>
        <v>6'6"
198</v>
      </c>
      <c r="E32" s="49">
        <f>F32*0.45359237</f>
        <v>72.62252576526316</v>
      </c>
      <c r="F32" s="50">
        <f>(18.5*$A32^2)/703</f>
        <v>160.10526315789474</v>
      </c>
      <c r="G32" s="50">
        <f>(22*$A32^2)/703</f>
        <v>190.3954480796586</v>
      </c>
      <c r="H32" s="50">
        <f>(25*$A32^2)/703</f>
        <v>216.3584637268848</v>
      </c>
      <c r="I32" s="50">
        <f>(27*$A32^2)/703</f>
        <v>233.66714082503557</v>
      </c>
      <c r="J32" s="50">
        <f>(30*$A32^2)/703</f>
        <v>259.6301564722617</v>
      </c>
      <c r="K32" s="50">
        <f>(35*$A32^2)/703</f>
        <v>302.9018492176387</v>
      </c>
      <c r="L32" s="50">
        <f>(40*$A32^2)/703</f>
        <v>346.1735419630156</v>
      </c>
      <c r="M32" s="51">
        <f>H32-F32</f>
        <v>56.25320056899005</v>
      </c>
      <c r="N32" s="51">
        <f>J32-H32</f>
        <v>43.271692745376924</v>
      </c>
      <c r="P32" s="26">
        <v>40</v>
      </c>
      <c r="R32">
        <v>260</v>
      </c>
    </row>
    <row r="33" spans="1:19" ht="12.75">
      <c r="A33" s="46">
        <v>79</v>
      </c>
      <c r="B33" s="46" t="str">
        <f>ROUNDDOWN(A33/12,0)&amp;"'"&amp;MOD(A33,12)&amp;CHAR(34)</f>
        <v>6'7"</v>
      </c>
      <c r="C33" s="47">
        <f>A33*2.54/100</f>
        <v>2.0066</v>
      </c>
      <c r="D33" s="48" t="str">
        <f>B33&amp;CHAR(10)&amp;ROUND(C33,2)*100</f>
        <v>6'7"
201</v>
      </c>
      <c r="E33" s="49">
        <f>F33*0.45359237</f>
        <v>74.49657845184211</v>
      </c>
      <c r="F33" s="50">
        <f>(18.5*$A33^2)/703</f>
        <v>164.23684210526315</v>
      </c>
      <c r="G33" s="50">
        <f>(22*$A33^2)/703</f>
        <v>195.30867709815078</v>
      </c>
      <c r="H33" s="50">
        <f>(25*$A33^2)/703</f>
        <v>221.94167852062589</v>
      </c>
      <c r="I33" s="50">
        <f>(27*$A33^2)/703</f>
        <v>239.69701280227596</v>
      </c>
      <c r="J33" s="50">
        <f>(30*$A33^2)/703</f>
        <v>266.33001422475104</v>
      </c>
      <c r="K33" s="50">
        <f>(35*$A33^2)/703</f>
        <v>310.71834992887625</v>
      </c>
      <c r="L33" s="50">
        <f>(40*$A33^2)/703</f>
        <v>355.1066856330014</v>
      </c>
      <c r="M33" s="51">
        <f>H33-F33</f>
        <v>57.704836415362735</v>
      </c>
      <c r="N33" s="51">
        <f>J33-H33</f>
        <v>44.388335704125154</v>
      </c>
      <c r="P33" s="26"/>
      <c r="Q33">
        <v>40</v>
      </c>
      <c r="S33">
        <v>270</v>
      </c>
    </row>
    <row r="34" spans="1:18" ht="12.75">
      <c r="A34" s="46">
        <v>80</v>
      </c>
      <c r="B34" s="46" t="str">
        <f>ROUNDDOWN(A34/12,0)&amp;"'"&amp;MOD(A34,12)&amp;CHAR(34)</f>
        <v>6'8"</v>
      </c>
      <c r="C34" s="47">
        <f>A34*2.54/100</f>
        <v>2.032</v>
      </c>
      <c r="D34" s="48" t="str">
        <f>B34&amp;CHAR(10)&amp;ROUND(C34,2)*100</f>
        <v>6'8"
203</v>
      </c>
      <c r="E34" s="49">
        <f>F34*0.45359237</f>
        <v>76.39450442105264</v>
      </c>
      <c r="F34" s="50">
        <f>(18.5*$A34^2)/703</f>
        <v>168.42105263157896</v>
      </c>
      <c r="G34" s="50">
        <f>(22*$A34^2)/703</f>
        <v>200.28449502133714</v>
      </c>
      <c r="H34" s="50">
        <f>(25*$A34^2)/703</f>
        <v>227.59601706970128</v>
      </c>
      <c r="I34" s="50">
        <f>(27*$A34^2)/703</f>
        <v>245.80369843527737</v>
      </c>
      <c r="J34" s="50">
        <f>(30*$A34^2)/703</f>
        <v>273.1152204836415</v>
      </c>
      <c r="K34" s="50">
        <f>(35*$A34^2)/703</f>
        <v>318.63442389758177</v>
      </c>
      <c r="L34" s="50">
        <f>(40*$A34^2)/703</f>
        <v>364.15362731152203</v>
      </c>
      <c r="M34" s="51">
        <f>H34-F34</f>
        <v>59.174964438122316</v>
      </c>
      <c r="N34" s="51">
        <f>J34-H34</f>
        <v>45.51920341394023</v>
      </c>
      <c r="P34" s="26">
        <v>40</v>
      </c>
      <c r="R34">
        <v>280</v>
      </c>
    </row>
    <row r="35" spans="1:19" ht="12.75">
      <c r="A35" s="46">
        <v>81</v>
      </c>
      <c r="B35" s="46" t="str">
        <f>ROUNDDOWN(A35/12,0)&amp;"'"&amp;MOD(A35,12)&amp;CHAR(34)</f>
        <v>6'9"</v>
      </c>
      <c r="C35" s="47">
        <f>A35*2.54/100</f>
        <v>2.0574</v>
      </c>
      <c r="D35" s="48" t="str">
        <f>B35&amp;CHAR(10)&amp;ROUND(C35,2)*100</f>
        <v>6'9"
206</v>
      </c>
      <c r="E35" s="49">
        <f>F35*0.45359237</f>
        <v>78.31630367289475</v>
      </c>
      <c r="F35" s="50">
        <f>(18.5*$A35^2)/703</f>
        <v>172.6578947368421</v>
      </c>
      <c r="G35" s="50">
        <f>(22*$A35^2)/703</f>
        <v>205.32290184921763</v>
      </c>
      <c r="H35" s="50">
        <f>(25*$A35^2)/703</f>
        <v>233.32147937411096</v>
      </c>
      <c r="I35" s="50">
        <f>(27*$A35^2)/703</f>
        <v>251.98719772403982</v>
      </c>
      <c r="J35" s="50">
        <f>(30*$A35^2)/703</f>
        <v>279.9857752489331</v>
      </c>
      <c r="K35" s="50">
        <f>(35*$A35^2)/703</f>
        <v>326.6500711237553</v>
      </c>
      <c r="L35" s="50">
        <f>(40*$A35^2)/703</f>
        <v>373.3143669985775</v>
      </c>
      <c r="M35" s="51">
        <f>H35-F35</f>
        <v>60.663584637268855</v>
      </c>
      <c r="N35" s="51">
        <f>J35-H35</f>
        <v>46.66429587482216</v>
      </c>
      <c r="P35" s="26"/>
      <c r="Q35">
        <v>40</v>
      </c>
      <c r="S35">
        <v>290</v>
      </c>
    </row>
    <row r="36" spans="1:18" ht="12.75">
      <c r="A36" s="46">
        <v>82</v>
      </c>
      <c r="B36" s="46" t="str">
        <f>ROUNDDOWN(A36/12,0)&amp;"'"&amp;MOD(A36,12)&amp;CHAR(34)</f>
        <v>6'10"</v>
      </c>
      <c r="C36" s="47">
        <f>A36*2.54/100</f>
        <v>2.0828</v>
      </c>
      <c r="D36" s="48" t="str">
        <f>B36&amp;CHAR(10)&amp;ROUND(C36,2)*100</f>
        <v>6'10"
208</v>
      </c>
      <c r="E36" s="49">
        <f>F36*0.45359237</f>
        <v>80.26197620736842</v>
      </c>
      <c r="F36" s="50">
        <f>(18.5*$A36^2)/703</f>
        <v>176.94736842105263</v>
      </c>
      <c r="G36" s="50">
        <f>(22*$A36^2)/703</f>
        <v>210.42389758179232</v>
      </c>
      <c r="H36" s="50">
        <f>(25*$A36^2)/703</f>
        <v>239.1180654338549</v>
      </c>
      <c r="I36" s="50">
        <f>(27*$A36^2)/703</f>
        <v>258.2475106685633</v>
      </c>
      <c r="J36" s="50">
        <f>(30*$A36^2)/703</f>
        <v>286.9416785206259</v>
      </c>
      <c r="K36" s="50">
        <f>(35*$A36^2)/703</f>
        <v>334.7652916073969</v>
      </c>
      <c r="L36" s="50">
        <f>(40*$A36^2)/703</f>
        <v>382.58890469416787</v>
      </c>
      <c r="M36" s="51">
        <f>H36-F36</f>
        <v>62.170697012802265</v>
      </c>
      <c r="N36" s="51">
        <f>J36-H36</f>
        <v>47.82361308677099</v>
      </c>
      <c r="P36" s="26">
        <v>40</v>
      </c>
      <c r="R36">
        <v>300</v>
      </c>
    </row>
    <row r="37" spans="1:19" ht="12.75">
      <c r="A37" s="46">
        <v>83</v>
      </c>
      <c r="B37" s="46" t="str">
        <f>ROUNDDOWN(A37/12,0)&amp;"'"&amp;MOD(A37,12)&amp;CHAR(34)</f>
        <v>6'11"</v>
      </c>
      <c r="C37" s="47">
        <f>A37*2.54/100</f>
        <v>2.1082</v>
      </c>
      <c r="D37" s="48" t="str">
        <f>B37&amp;CHAR(10)&amp;ROUND(C37,2)*100</f>
        <v>6'11"
211</v>
      </c>
      <c r="E37" s="49">
        <f>F37*0.45359237</f>
        <v>82.23152202447369</v>
      </c>
      <c r="F37" s="50">
        <f>(18.5*$A37^2)/703</f>
        <v>181.28947368421052</v>
      </c>
      <c r="G37" s="50">
        <f>(22*$A37^2)/703</f>
        <v>215.58748221906117</v>
      </c>
      <c r="H37" s="50">
        <f>(25*$A37^2)/703</f>
        <v>244.98577524893315</v>
      </c>
      <c r="I37" s="50">
        <f>(27*$A37^2)/703</f>
        <v>264.5846372688478</v>
      </c>
      <c r="J37" s="50">
        <f>(30*$A37^2)/703</f>
        <v>293.9829302987198</v>
      </c>
      <c r="K37" s="50">
        <f>(35*$A37^2)/703</f>
        <v>342.9800853485064</v>
      </c>
      <c r="L37" s="50">
        <f>(40*$A37^2)/703</f>
        <v>391.977240398293</v>
      </c>
      <c r="M37" s="51">
        <f>H37-F37</f>
        <v>63.69630156472263</v>
      </c>
      <c r="N37" s="51">
        <f>J37-H37</f>
        <v>48.99715504978664</v>
      </c>
      <c r="P37" s="26"/>
      <c r="Q37">
        <v>40</v>
      </c>
      <c r="S37">
        <v>310</v>
      </c>
    </row>
    <row r="38" spans="1:18" ht="12.75">
      <c r="A38" s="46">
        <v>84</v>
      </c>
      <c r="B38" s="46" t="str">
        <f>ROUNDDOWN(A38/12,0)&amp;"'"&amp;MOD(A38,12)&amp;CHAR(34)</f>
        <v>7'0"</v>
      </c>
      <c r="C38" s="47">
        <f>A38*2.54/100</f>
        <v>2.1336</v>
      </c>
      <c r="D38" s="48" t="str">
        <f>B38&amp;CHAR(10)&amp;ROUND(C38,2)*100&amp;"cm"</f>
        <v>7'0"
213cm</v>
      </c>
      <c r="E38" s="49">
        <f>F38*0.45359237</f>
        <v>84.22494112421053</v>
      </c>
      <c r="F38" s="50">
        <f>(18.5*$A38^2)/703</f>
        <v>185.68421052631578</v>
      </c>
      <c r="G38" s="50">
        <f>(22*$A38^2)/703</f>
        <v>220.8136557610242</v>
      </c>
      <c r="H38" s="50">
        <f>(25*$A38^2)/703</f>
        <v>250.92460881934565</v>
      </c>
      <c r="I38" s="50">
        <f>(27*$A38^2)/703</f>
        <v>270.99857752489334</v>
      </c>
      <c r="J38" s="50">
        <f>(30*$A38^2)/703</f>
        <v>301.1095305832148</v>
      </c>
      <c r="K38" s="50">
        <f>(35*$A38^2)/703</f>
        <v>351.2944523470839</v>
      </c>
      <c r="L38" s="50">
        <f>(40*$A38^2)/703</f>
        <v>401.4793741109531</v>
      </c>
      <c r="M38" s="51">
        <f>H38-F38</f>
        <v>65.24039829302987</v>
      </c>
      <c r="N38" s="51">
        <f>J38-H38</f>
        <v>50.18492176386914</v>
      </c>
      <c r="P38" s="26">
        <v>40</v>
      </c>
      <c r="R38">
        <v>320</v>
      </c>
    </row>
    <row r="39" spans="10:12" ht="12.75">
      <c r="J39" s="50"/>
      <c r="K39" s="50"/>
      <c r="L39" s="50"/>
    </row>
    <row r="40" ht="12.75">
      <c r="A40" s="36" t="s">
        <v>45</v>
      </c>
    </row>
    <row r="41" ht="12.75">
      <c r="A41" t="s">
        <v>46</v>
      </c>
    </row>
    <row r="42" ht="12.75">
      <c r="A42" t="s">
        <v>47</v>
      </c>
    </row>
    <row r="43" ht="12.75">
      <c r="A43" t="s">
        <v>48</v>
      </c>
    </row>
    <row r="44" spans="1:16" ht="12.75">
      <c r="A44" s="36" t="s">
        <v>49</v>
      </c>
      <c r="N44" s="36"/>
      <c r="O44" s="36"/>
      <c r="P44" s="36"/>
    </row>
    <row r="45" spans="1:16" ht="12.75">
      <c r="A45" t="s">
        <v>50</v>
      </c>
      <c r="N45" s="36"/>
      <c r="O45" s="36"/>
      <c r="P45" s="36"/>
    </row>
    <row r="46" ht="12.75">
      <c r="A46" t="s">
        <v>51</v>
      </c>
    </row>
  </sheetData>
  <sheetProtection selectLockedCells="1" selectUnlockedCells="1"/>
  <mergeCells count="1">
    <mergeCell ref="M1:N1"/>
  </mergeCells>
  <hyperlinks>
    <hyperlink ref="A2" r:id="rId1" display="by Vertex42.com"/>
  </hyperlinks>
  <printOptions/>
  <pageMargins left="0.75" right="0.75" top="1" bottom="1" header="0.5118055555555555" footer="0.5118055555555555"/>
  <pageSetup horizontalDpi="300" verticalDpi="3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BMI (Body Mass Index)</dc:title>
  <dc:subject>Wzór na BMI oraz kalkulator body Mass Index</dc:subject>
  <dc:creator/>
  <cp:keywords>wzór bmi, bmi, body mass index, bmi wzór</cp:keywords>
  <dc:description/>
  <cp:lastModifiedBy/>
  <dcterms:created xsi:type="dcterms:W3CDTF">2018-04-01T11:29:17Z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ęzyk">
    <vt:lpwstr>Polski</vt:lpwstr>
  </property>
  <property fmtid="{D5CDD505-2E9C-101B-9397-08002B2CF9AE}" pid="3" name="URL">
    <vt:lpwstr>https://www.bmi-kalkulator.pl/wzor-bmi.xls</vt:lpwstr>
  </property>
</Properties>
</file>